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e\SG-Fakultaetsfinanzierung\4a_IZKF-Grundsatz-Anträge-Berichte\0_Dokumente_Formulare_Vorgehensweisen\3_Formulare_Vorlagen\6_Synergy\"/>
    </mc:Choice>
  </mc:AlternateContent>
  <xr:revisionPtr revIDLastSave="0" documentId="13_ncr:1_{08FCBF91-0EA1-44FE-8F0C-FD6142683360}" xr6:coauthVersionLast="47" xr6:coauthVersionMax="47" xr10:uidLastSave="{00000000-0000-0000-0000-000000000000}"/>
  <bookViews>
    <workbookView xWindow="28680" yWindow="-120" windowWidth="29040" windowHeight="15840" tabRatio="845" xr2:uid="{00000000-000D-0000-FFFF-FFFF00000000}"/>
  </bookViews>
  <sheets>
    <sheet name="Dateneingabe Synergy-Projekte" sheetId="4" r:id="rId1"/>
    <sheet name="Budget Übersicht automatisch" sheetId="35" r:id="rId2"/>
    <sheet name="Entgelttabellen" sheetId="3" state="hidden" r:id="rId3"/>
    <sheet name="Dropdown" sheetId="7" state="hidden" r:id="rId4"/>
  </sheets>
  <definedNames>
    <definedName name="_xlnm._FilterDatabase" localSheetId="0" hidden="1">'Dateneingabe Synergy-Projekte'!#REF!</definedName>
    <definedName name="_xlnm.Print_Area" localSheetId="1">'Budget Übersicht automatisch'!$A$1:$E$27</definedName>
    <definedName name="_xlnm.Print_Area" localSheetId="0">'Dateneingabe Synergy-Projekte'!$A$1:$I$50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H24" i="4"/>
  <c r="G25" i="4"/>
  <c r="H25" i="4"/>
  <c r="H23" i="4"/>
  <c r="F23" i="4" s="1"/>
  <c r="G23" i="4"/>
  <c r="D31" i="3" l="1"/>
  <c r="D30" i="3"/>
  <c r="D6" i="3"/>
  <c r="D7" i="3"/>
  <c r="D8" i="3"/>
  <c r="E8" i="3" s="1"/>
  <c r="D9" i="3"/>
  <c r="E9" i="3" s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5" i="3"/>
  <c r="E5" i="3" s="1"/>
  <c r="D4" i="3"/>
  <c r="E4" i="3" s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7" i="3"/>
  <c r="C7" i="3" s="1"/>
  <c r="B31" i="3"/>
  <c r="C31" i="3" s="1"/>
  <c r="B30" i="3"/>
  <c r="B5" i="3"/>
  <c r="B6" i="3"/>
  <c r="B4" i="3"/>
  <c r="C4" i="3" s="1"/>
  <c r="O43" i="3"/>
  <c r="L43" i="3"/>
  <c r="P43" i="3" s="1"/>
  <c r="K42" i="3"/>
  <c r="O42" i="3" s="1"/>
  <c r="P37" i="3"/>
  <c r="P36" i="3"/>
  <c r="P35" i="3"/>
  <c r="P30" i="3"/>
  <c r="P29" i="3"/>
  <c r="P28" i="3"/>
  <c r="P27" i="3"/>
  <c r="L22" i="3"/>
  <c r="N22" i="3" s="1"/>
  <c r="O22" i="3" s="1"/>
  <c r="L21" i="3"/>
  <c r="N21" i="3" s="1"/>
  <c r="O21" i="3" s="1"/>
  <c r="L20" i="3"/>
  <c r="N20" i="3" s="1"/>
  <c r="O20" i="3" s="1"/>
  <c r="L19" i="3"/>
  <c r="N19" i="3" s="1"/>
  <c r="O19" i="3" s="1"/>
  <c r="L18" i="3"/>
  <c r="N18" i="3" s="1"/>
  <c r="O18" i="3" s="1"/>
  <c r="L17" i="3"/>
  <c r="N17" i="3" s="1"/>
  <c r="O17" i="3" s="1"/>
  <c r="L16" i="3"/>
  <c r="N16" i="3" s="1"/>
  <c r="O16" i="3" s="1"/>
  <c r="L15" i="3"/>
  <c r="N15" i="3" s="1"/>
  <c r="O15" i="3" s="1"/>
  <c r="L14" i="3"/>
  <c r="N14" i="3" s="1"/>
  <c r="O14" i="3" s="1"/>
  <c r="L13" i="3"/>
  <c r="N13" i="3" s="1"/>
  <c r="O13" i="3" s="1"/>
  <c r="L12" i="3"/>
  <c r="N12" i="3" s="1"/>
  <c r="O12" i="3" s="1"/>
  <c r="L11" i="3"/>
  <c r="N11" i="3" s="1"/>
  <c r="O11" i="3" s="1"/>
  <c r="L10" i="3"/>
  <c r="N10" i="3" s="1"/>
  <c r="O10" i="3" s="1"/>
  <c r="E10" i="3"/>
  <c r="C10" i="3"/>
  <c r="L9" i="3"/>
  <c r="N9" i="3" s="1"/>
  <c r="O9" i="3" s="1"/>
  <c r="C9" i="3"/>
  <c r="L8" i="3"/>
  <c r="N8" i="3" s="1"/>
  <c r="O8" i="3" s="1"/>
  <c r="C8" i="3"/>
  <c r="L7" i="3"/>
  <c r="N7" i="3" s="1"/>
  <c r="O7" i="3" s="1"/>
  <c r="E7" i="3"/>
  <c r="L6" i="3"/>
  <c r="N6" i="3" s="1"/>
  <c r="O6" i="3" s="1"/>
  <c r="E6" i="3"/>
  <c r="C6" i="3"/>
  <c r="L5" i="3"/>
  <c r="N5" i="3" s="1"/>
  <c r="O5" i="3" s="1"/>
  <c r="C5" i="3"/>
  <c r="L4" i="3"/>
  <c r="N4" i="3" s="1"/>
  <c r="O4" i="3" s="1"/>
  <c r="F25" i="4" l="1"/>
  <c r="F24" i="4"/>
  <c r="E31" i="3"/>
  <c r="C30" i="3"/>
  <c r="C13" i="3"/>
  <c r="P6" i="3"/>
  <c r="E13" i="3" s="1"/>
  <c r="C17" i="3"/>
  <c r="P10" i="3"/>
  <c r="E17" i="3" s="1"/>
  <c r="C21" i="3"/>
  <c r="P14" i="3"/>
  <c r="E21" i="3" s="1"/>
  <c r="C25" i="3"/>
  <c r="P18" i="3"/>
  <c r="E25" i="3" s="1"/>
  <c r="P22" i="3"/>
  <c r="E29" i="3" s="1"/>
  <c r="C29" i="3"/>
  <c r="C12" i="3"/>
  <c r="P5" i="3"/>
  <c r="E12" i="3" s="1"/>
  <c r="C16" i="3"/>
  <c r="P9" i="3"/>
  <c r="E16" i="3" s="1"/>
  <c r="C18" i="3"/>
  <c r="P11" i="3"/>
  <c r="E18" i="3" s="1"/>
  <c r="C22" i="3"/>
  <c r="P15" i="3"/>
  <c r="E22" i="3" s="1"/>
  <c r="C26" i="3"/>
  <c r="P19" i="3"/>
  <c r="E26" i="3" s="1"/>
  <c r="C11" i="3"/>
  <c r="P4" i="3"/>
  <c r="E11" i="3" s="1"/>
  <c r="C15" i="3"/>
  <c r="P8" i="3"/>
  <c r="E15" i="3" s="1"/>
  <c r="C19" i="3"/>
  <c r="P12" i="3"/>
  <c r="E19" i="3" s="1"/>
  <c r="C23" i="3"/>
  <c r="P16" i="3"/>
  <c r="E23" i="3" s="1"/>
  <c r="C27" i="3"/>
  <c r="P20" i="3"/>
  <c r="E27" i="3" s="1"/>
  <c r="C14" i="3"/>
  <c r="P7" i="3"/>
  <c r="E14" i="3" s="1"/>
  <c r="C20" i="3"/>
  <c r="P13" i="3"/>
  <c r="E20" i="3" s="1"/>
  <c r="C24" i="3"/>
  <c r="P17" i="3"/>
  <c r="E24" i="3" s="1"/>
  <c r="C28" i="3"/>
  <c r="P21" i="3"/>
  <c r="E28" i="3" s="1"/>
  <c r="L42" i="3"/>
  <c r="P42" i="3" s="1"/>
  <c r="E30" i="3" s="1"/>
  <c r="B38" i="4" l="1"/>
  <c r="B22" i="35"/>
  <c r="B19" i="35"/>
  <c r="B16" i="35"/>
  <c r="H16" i="4"/>
  <c r="G16" i="4"/>
  <c r="D24" i="35" l="1"/>
  <c r="D21" i="35"/>
  <c r="C18" i="35"/>
  <c r="D18" i="35"/>
  <c r="C21" i="35"/>
  <c r="C24" i="35"/>
  <c r="B13" i="35"/>
  <c r="B10" i="35"/>
  <c r="B7" i="35"/>
  <c r="E24" i="35" l="1"/>
  <c r="E18" i="35"/>
  <c r="E21" i="35"/>
  <c r="D12" i="35"/>
  <c r="C12" i="35"/>
  <c r="D9" i="35"/>
  <c r="C9" i="35"/>
  <c r="D15" i="35"/>
  <c r="C15" i="35"/>
  <c r="H21" i="4"/>
  <c r="G21" i="4"/>
  <c r="H20" i="4"/>
  <c r="D20" i="35" s="1"/>
  <c r="D19" i="35" s="1"/>
  <c r="G20" i="4"/>
  <c r="C20" i="35" s="1"/>
  <c r="H19" i="4"/>
  <c r="D17" i="35" s="1"/>
  <c r="D16" i="35" s="1"/>
  <c r="G19" i="4"/>
  <c r="C17" i="35" s="1"/>
  <c r="C16" i="35" s="1"/>
  <c r="H18" i="4"/>
  <c r="D14" i="35" s="1"/>
  <c r="G18" i="4"/>
  <c r="C14" i="35" s="1"/>
  <c r="C19" i="35" l="1"/>
  <c r="E19" i="35" s="1"/>
  <c r="E20" i="35"/>
  <c r="D23" i="35"/>
  <c r="D22" i="35" s="1"/>
  <c r="C26" i="35"/>
  <c r="D26" i="35"/>
  <c r="C23" i="35"/>
  <c r="C22" i="35" s="1"/>
  <c r="E16" i="35"/>
  <c r="E17" i="35"/>
  <c r="F19" i="4"/>
  <c r="F21" i="4"/>
  <c r="F20" i="4"/>
  <c r="F18" i="4"/>
  <c r="E22" i="35" l="1"/>
  <c r="E23" i="35"/>
  <c r="C8" i="35" l="1"/>
  <c r="G17" i="4"/>
  <c r="C11" i="35" s="1"/>
  <c r="C25" i="35" l="1"/>
  <c r="C7" i="35"/>
  <c r="C2" i="35"/>
  <c r="C1" i="35"/>
  <c r="G26" i="4"/>
  <c r="H17" i="4" l="1"/>
  <c r="D8" i="35"/>
  <c r="E15" i="35"/>
  <c r="E12" i="35"/>
  <c r="E14" i="35"/>
  <c r="D13" i="35"/>
  <c r="C13" i="35"/>
  <c r="E9" i="35"/>
  <c r="C10" i="35"/>
  <c r="D7" i="35" l="1"/>
  <c r="E7" i="35" s="1"/>
  <c r="C27" i="35"/>
  <c r="E8" i="35"/>
  <c r="F17" i="4"/>
  <c r="D11" i="35"/>
  <c r="D25" i="35" s="1"/>
  <c r="E25" i="35" s="1"/>
  <c r="E26" i="35"/>
  <c r="E13" i="35"/>
  <c r="D10" i="35" l="1"/>
  <c r="D27" i="35" s="1"/>
  <c r="E11" i="35"/>
  <c r="F16" i="4"/>
  <c r="F26" i="4" s="1"/>
  <c r="H26" i="4"/>
  <c r="E10" i="35" l="1"/>
  <c r="E27" i="35" s="1"/>
</calcChain>
</file>

<file path=xl/sharedStrings.xml><?xml version="1.0" encoding="utf-8"?>
<sst xmlns="http://schemas.openxmlformats.org/spreadsheetml/2006/main" count="156" uniqueCount="99">
  <si>
    <t>E 8</t>
  </si>
  <si>
    <t>E 15Ü</t>
  </si>
  <si>
    <t>E 15</t>
  </si>
  <si>
    <t>E 14</t>
  </si>
  <si>
    <t>E 13Ü</t>
  </si>
  <si>
    <t>E 13</t>
  </si>
  <si>
    <t>E 12</t>
  </si>
  <si>
    <t>E 11</t>
  </si>
  <si>
    <t>E 10</t>
  </si>
  <si>
    <t>E 9b</t>
  </si>
  <si>
    <t>E 9a</t>
  </si>
  <si>
    <t>E 7</t>
  </si>
  <si>
    <t>E 6</t>
  </si>
  <si>
    <t>E 5</t>
  </si>
  <si>
    <t>E 4</t>
  </si>
  <si>
    <t>E 3</t>
  </si>
  <si>
    <t>E 2Ü</t>
  </si>
  <si>
    <t>E 2</t>
  </si>
  <si>
    <t>E 1</t>
  </si>
  <si>
    <t>W 1</t>
  </si>
  <si>
    <t>W 2</t>
  </si>
  <si>
    <t>W 3</t>
  </si>
  <si>
    <t>Ä 1</t>
  </si>
  <si>
    <t>Ä 2</t>
  </si>
  <si>
    <t>Ä 3</t>
  </si>
  <si>
    <t>Ä 4</t>
  </si>
  <si>
    <t>Anteil/VK</t>
  </si>
  <si>
    <t>Entgelt</t>
  </si>
  <si>
    <t>Durchschnitt p.a.</t>
  </si>
  <si>
    <t>Durchschnitt Monat</t>
  </si>
  <si>
    <t>Personalaufwandsberechnung</t>
  </si>
  <si>
    <t>PK (automatisch)</t>
  </si>
  <si>
    <t>Gesamtausgaben</t>
  </si>
  <si>
    <t>Personalausgaben</t>
  </si>
  <si>
    <t>Sachausgaben</t>
  </si>
  <si>
    <t>Bezeichnung</t>
  </si>
  <si>
    <t>Stellenbezeichnung</t>
  </si>
  <si>
    <t>Gesamt</t>
  </si>
  <si>
    <t>Summe der Personalausgaben</t>
  </si>
  <si>
    <t>Summe der Sachausgaben</t>
  </si>
  <si>
    <t>JSZ</t>
  </si>
  <si>
    <t>Jahr 2</t>
  </si>
  <si>
    <t>Synergy-Projekt Kurztitel</t>
  </si>
  <si>
    <t>Sprecher (Name, Einrichtung)</t>
  </si>
  <si>
    <t>1. Personalkosten (max. Zeitraum 24 Monate)</t>
  </si>
  <si>
    <t>Jahr 1</t>
  </si>
  <si>
    <t xml:space="preserve">2. Sachmittel </t>
  </si>
  <si>
    <t>Mittelführende Einrichtungen</t>
  </si>
  <si>
    <t>Bezeichnung zweite Einrichtung</t>
  </si>
  <si>
    <t>Bezeichnung dritte Einrichtung</t>
  </si>
  <si>
    <t xml:space="preserve">Betrag </t>
  </si>
  <si>
    <t>Bitte gelbe Felder ausfüllen!</t>
  </si>
  <si>
    <t>Zuordnung Einrichtung</t>
  </si>
  <si>
    <t>Projektjahr</t>
  </si>
  <si>
    <t>Daten werden automatisch übernommen, kein Eintrag notwendig</t>
  </si>
  <si>
    <t>Bezeichnung erste Einrichtung</t>
  </si>
  <si>
    <t>Bezeichnung vierte Einrichtung</t>
  </si>
  <si>
    <t>Bezeichnung fünfte Einrichtung</t>
  </si>
  <si>
    <t>Bezeichnung sechste Einrichtung</t>
  </si>
  <si>
    <t>TV-L</t>
  </si>
  <si>
    <t>Ø Monat 2025</t>
  </si>
  <si>
    <t>2025 lt. Tabelle (01.02.-31.10.25)</t>
  </si>
  <si>
    <t>Stufe 3</t>
  </si>
  <si>
    <t>ohne SV-Aufschlag</t>
  </si>
  <si>
    <t>mit SV-Aufschlag</t>
  </si>
  <si>
    <t>+3% Tarifsteigerung (Vorgabe Katrin)</t>
  </si>
  <si>
    <t>TV-Ä</t>
  </si>
  <si>
    <t>Ø</t>
  </si>
  <si>
    <t>lt. Tab. ab 01.02.25</t>
  </si>
  <si>
    <t>SHK</t>
  </si>
  <si>
    <t>WHK</t>
  </si>
  <si>
    <t>W-Prof.</t>
  </si>
  <si>
    <t>SHK/WHK</t>
  </si>
  <si>
    <t>Wochenfaktor</t>
  </si>
  <si>
    <t>mtl. Vergütung bei 1 Wochenstunde ohne SV-Aufschlag</t>
  </si>
  <si>
    <t>15 € Mindestlohn</t>
  </si>
  <si>
    <t>15 € Mindestlohn + normale Differenz zwischen WHK und SHK</t>
  </si>
  <si>
    <t>Werte analog zu den Kalkulationstabellen des BZKF</t>
  </si>
  <si>
    <t>1 Stunde/Woche</t>
  </si>
  <si>
    <t>2 Stunden/Woche</t>
  </si>
  <si>
    <t>3 Stunden/Woche</t>
  </si>
  <si>
    <t>4 Stunden/Woche</t>
  </si>
  <si>
    <t>5 Stunden/Woche</t>
  </si>
  <si>
    <t>6 Stunden/Woche</t>
  </si>
  <si>
    <t>7 Stunden/Woche</t>
  </si>
  <si>
    <t>8 Stunden/Woche</t>
  </si>
  <si>
    <t>9 Stunden/Woche</t>
  </si>
  <si>
    <t>10 Stunden/Woche</t>
  </si>
  <si>
    <t>11 Stunden/Woche</t>
  </si>
  <si>
    <t>12 Stunden/Woche</t>
  </si>
  <si>
    <t>13 Stunden/Woche</t>
  </si>
  <si>
    <t>14 Stunden/Woche</t>
  </si>
  <si>
    <t>15 Stunden/Woche</t>
  </si>
  <si>
    <t>16 Stunden/Woche</t>
  </si>
  <si>
    <t>17 Stunden/Woche</t>
  </si>
  <si>
    <t>18 Stunden/Woche</t>
  </si>
  <si>
    <t>19 Stunden/Woche</t>
  </si>
  <si>
    <t>Budgetplanung Einsatz SHK/WHK</t>
  </si>
  <si>
    <t>Besetzte Monate (max. 12 pro 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</si>
</sst>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_ ;\-#,##0.00\ "/>
    <numFmt numFmtId="166" formatCode="0.0"/>
    <numFmt numFmtId="167" formatCode="#,##0.0"/>
    <numFmt numFmtId="168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TCFranklinGothic LT Book"/>
    </font>
    <font>
      <sz val="9"/>
      <color theme="1"/>
      <name val="ITCFranklinGothic LT Book"/>
    </font>
    <font>
      <b/>
      <sz val="11"/>
      <color theme="0"/>
      <name val="ITCFranklinGothic LT Book"/>
    </font>
    <font>
      <sz val="11"/>
      <color rgb="FF000000"/>
      <name val="Calibri"/>
      <family val="2"/>
    </font>
    <font>
      <b/>
      <sz val="11"/>
      <name val="ITCFranklinGothic LT Book"/>
    </font>
    <font>
      <sz val="11"/>
      <name val="ITCFranklinGothic LT Book"/>
    </font>
    <font>
      <b/>
      <sz val="12"/>
      <color theme="4"/>
      <name val="ITCFranklinGothic LT Book"/>
    </font>
    <font>
      <b/>
      <sz val="11"/>
      <color theme="1"/>
      <name val="ITCFranklinGothic LT Book"/>
    </font>
    <font>
      <i/>
      <sz val="9"/>
      <color theme="1"/>
      <name val="ITCFranklinGothic LT Book"/>
    </font>
    <font>
      <sz val="11"/>
      <color rgb="FFFF0000"/>
      <name val="ITCFranklinGothic LT Book"/>
    </font>
    <font>
      <sz val="11"/>
      <name val="Calibri"/>
      <family val="2"/>
      <scheme val="minor"/>
    </font>
    <font>
      <i/>
      <sz val="11"/>
      <name val="ITCFranklinGothic LT Book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ITCFranklinGothic LT Book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38">
    <xf numFmtId="0" fontId="0" fillId="0" borderId="0" xfId="0"/>
    <xf numFmtId="0" fontId="0" fillId="0" borderId="0" xfId="0" quotePrefix="1"/>
    <xf numFmtId="0" fontId="0" fillId="0" borderId="0" xfId="0" applyAlignment="1">
      <alignment vertical="center"/>
    </xf>
    <xf numFmtId="164" fontId="0" fillId="0" borderId="0" xfId="0" applyNumberFormat="1"/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44" fontId="7" fillId="0" borderId="0" xfId="1" applyFont="1" applyFill="1"/>
    <xf numFmtId="0" fontId="7" fillId="0" borderId="0" xfId="0" applyFont="1"/>
    <xf numFmtId="49" fontId="6" fillId="4" borderId="4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44" fontId="7" fillId="0" borderId="7" xfId="1" applyFont="1" applyFill="1" applyBorder="1" applyAlignment="1">
      <alignment horizontal="right" vertical="top"/>
    </xf>
    <xf numFmtId="0" fontId="6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 wrapText="1"/>
    </xf>
    <xf numFmtId="44" fontId="7" fillId="0" borderId="0" xfId="1" applyFont="1" applyFill="1" applyBorder="1" applyAlignment="1">
      <alignment horizontal="right" vertical="top"/>
    </xf>
    <xf numFmtId="44" fontId="2" fillId="4" borderId="12" xfId="1" applyFont="1" applyFill="1" applyBorder="1" applyAlignment="1">
      <alignment horizontal="center" vertical="top"/>
    </xf>
    <xf numFmtId="0" fontId="7" fillId="0" borderId="0" xfId="0" applyFont="1" applyBorder="1"/>
    <xf numFmtId="0" fontId="4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14" fontId="2" fillId="5" borderId="0" xfId="0" applyNumberFormat="1" applyFont="1" applyFill="1" applyAlignment="1">
      <alignment vertical="top"/>
    </xf>
    <xf numFmtId="0" fontId="2" fillId="5" borderId="0" xfId="0" applyNumberFormat="1" applyFont="1" applyFill="1" applyAlignment="1">
      <alignment vertical="top"/>
    </xf>
    <xf numFmtId="44" fontId="2" fillId="5" borderId="0" xfId="1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top"/>
    </xf>
    <xf numFmtId="0" fontId="4" fillId="2" borderId="18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4" fontId="7" fillId="4" borderId="12" xfId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left" vertical="top"/>
    </xf>
    <xf numFmtId="0" fontId="7" fillId="6" borderId="5" xfId="0" applyFont="1" applyFill="1" applyBorder="1" applyAlignment="1">
      <alignment horizontal="left" vertical="top" wrapText="1"/>
    </xf>
    <xf numFmtId="44" fontId="7" fillId="6" borderId="5" xfId="1" applyFont="1" applyFill="1" applyBorder="1" applyAlignment="1">
      <alignment horizontal="right" vertical="top"/>
    </xf>
    <xf numFmtId="44" fontId="7" fillId="6" borderId="6" xfId="1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left" vertical="top"/>
    </xf>
    <xf numFmtId="44" fontId="7" fillId="3" borderId="5" xfId="1" applyNumberFormat="1" applyFont="1" applyFill="1" applyBorder="1" applyAlignment="1">
      <alignment horizontal="right" vertical="top"/>
    </xf>
    <xf numFmtId="44" fontId="7" fillId="3" borderId="6" xfId="1" applyNumberFormat="1" applyFont="1" applyFill="1" applyBorder="1" applyAlignment="1">
      <alignment horizontal="right" vertical="top"/>
    </xf>
    <xf numFmtId="44" fontId="6" fillId="3" borderId="3" xfId="0" applyNumberFormat="1" applyFont="1" applyFill="1" applyBorder="1" applyAlignment="1"/>
    <xf numFmtId="44" fontId="6" fillId="3" borderId="17" xfId="0" applyNumberFormat="1" applyFont="1" applyFill="1" applyBorder="1" applyAlignment="1"/>
    <xf numFmtId="0" fontId="6" fillId="3" borderId="21" xfId="0" applyFont="1" applyFill="1" applyBorder="1" applyAlignment="1">
      <alignment horizontal="left" vertical="top"/>
    </xf>
    <xf numFmtId="44" fontId="7" fillId="3" borderId="22" xfId="1" applyNumberFormat="1" applyFont="1" applyFill="1" applyBorder="1" applyAlignment="1">
      <alignment horizontal="right" vertical="top"/>
    </xf>
    <xf numFmtId="44" fontId="7" fillId="3" borderId="23" xfId="1" applyNumberFormat="1" applyFont="1" applyFill="1" applyBorder="1" applyAlignment="1">
      <alignment horizontal="right" vertical="top"/>
    </xf>
    <xf numFmtId="0" fontId="7" fillId="3" borderId="22" xfId="0" applyFont="1" applyFill="1" applyBorder="1"/>
    <xf numFmtId="0" fontId="7" fillId="3" borderId="5" xfId="0" applyFont="1" applyFill="1" applyBorder="1"/>
    <xf numFmtId="0" fontId="4" fillId="2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44" fontId="2" fillId="4" borderId="24" xfId="1" applyFont="1" applyFill="1" applyBorder="1" applyAlignment="1">
      <alignment horizontal="center" vertical="top"/>
    </xf>
    <xf numFmtId="44" fontId="7" fillId="4" borderId="24" xfId="1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165" fontId="2" fillId="5" borderId="0" xfId="1" applyNumberFormat="1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44" fontId="2" fillId="4" borderId="19" xfId="1" applyFont="1" applyFill="1" applyBorder="1" applyAlignment="1">
      <alignment horizontal="center" vertical="top"/>
    </xf>
    <xf numFmtId="44" fontId="7" fillId="4" borderId="19" xfId="1" applyFont="1" applyFill="1" applyBorder="1" applyAlignment="1">
      <alignment horizontal="center" vertical="top"/>
    </xf>
    <xf numFmtId="44" fontId="2" fillId="4" borderId="15" xfId="1" applyFont="1" applyFill="1" applyBorder="1" applyAlignment="1">
      <alignment horizontal="center" vertical="top"/>
    </xf>
    <xf numFmtId="44" fontId="7" fillId="4" borderId="15" xfId="1" applyFont="1" applyFill="1" applyBorder="1" applyAlignment="1">
      <alignment horizontal="center" vertical="top"/>
    </xf>
    <xf numFmtId="14" fontId="11" fillId="5" borderId="0" xfId="0" applyNumberFormat="1" applyFont="1" applyFill="1" applyAlignment="1">
      <alignment vertical="top"/>
    </xf>
    <xf numFmtId="2" fontId="2" fillId="5" borderId="0" xfId="1" applyNumberFormat="1" applyFont="1" applyFill="1" applyBorder="1" applyAlignment="1">
      <alignment horizontal="center" vertical="top"/>
    </xf>
    <xf numFmtId="164" fontId="12" fillId="0" borderId="0" xfId="1" applyNumberFormat="1" applyFont="1" applyAlignment="1">
      <alignment horizontal="right" vertical="center"/>
    </xf>
    <xf numFmtId="44" fontId="2" fillId="5" borderId="0" xfId="1" quotePrefix="1" applyFont="1" applyFill="1" applyBorder="1" applyAlignment="1">
      <alignment horizontal="center" vertical="top"/>
    </xf>
    <xf numFmtId="44" fontId="7" fillId="4" borderId="9" xfId="1" applyNumberFormat="1" applyFont="1" applyFill="1" applyBorder="1" applyAlignment="1">
      <alignment horizontal="center" vertical="top"/>
    </xf>
    <xf numFmtId="44" fontId="2" fillId="4" borderId="12" xfId="1" applyNumberFormat="1" applyFont="1" applyFill="1" applyBorder="1" applyAlignment="1">
      <alignment horizontal="center" vertical="top"/>
    </xf>
    <xf numFmtId="44" fontId="2" fillId="4" borderId="3" xfId="1" applyNumberFormat="1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vertical="top"/>
    </xf>
    <xf numFmtId="0" fontId="6" fillId="5" borderId="27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vertical="top"/>
    </xf>
    <xf numFmtId="167" fontId="3" fillId="7" borderId="9" xfId="0" applyNumberFormat="1" applyFont="1" applyFill="1" applyBorder="1" applyAlignment="1">
      <alignment horizontal="center" vertical="center"/>
    </xf>
    <xf numFmtId="9" fontId="3" fillId="7" borderId="9" xfId="2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top"/>
    </xf>
    <xf numFmtId="166" fontId="3" fillId="7" borderId="24" xfId="0" applyNumberFormat="1" applyFont="1" applyFill="1" applyBorder="1" applyAlignment="1">
      <alignment horizontal="center" vertical="center"/>
    </xf>
    <xf numFmtId="9" fontId="3" fillId="7" borderId="12" xfId="2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166" fontId="3" fillId="7" borderId="12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166" fontId="3" fillId="7" borderId="1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vertical="top"/>
    </xf>
    <xf numFmtId="44" fontId="2" fillId="7" borderId="12" xfId="1" applyFont="1" applyFill="1" applyBorder="1" applyAlignment="1">
      <alignment vertical="top"/>
    </xf>
    <xf numFmtId="0" fontId="2" fillId="7" borderId="12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vertical="top"/>
    </xf>
    <xf numFmtId="0" fontId="2" fillId="7" borderId="15" xfId="0" applyFont="1" applyFill="1" applyBorder="1" applyAlignment="1">
      <alignment horizontal="center" vertical="top"/>
    </xf>
    <xf numFmtId="0" fontId="9" fillId="5" borderId="0" xfId="0" applyFont="1" applyFill="1" applyAlignment="1">
      <alignment vertical="top"/>
    </xf>
    <xf numFmtId="0" fontId="13" fillId="0" borderId="0" xfId="0" applyFont="1"/>
    <xf numFmtId="0" fontId="2" fillId="7" borderId="13" xfId="0" applyFont="1" applyFill="1" applyBorder="1" applyAlignment="1">
      <alignment horizontal="center" vertical="top"/>
    </xf>
    <xf numFmtId="44" fontId="2" fillId="7" borderId="15" xfId="1" applyFont="1" applyFill="1" applyBorder="1" applyAlignment="1">
      <alignment vertical="top"/>
    </xf>
    <xf numFmtId="0" fontId="2" fillId="7" borderId="16" xfId="0" applyFont="1" applyFill="1" applyBorder="1" applyAlignment="1">
      <alignment horizontal="center" vertical="top"/>
    </xf>
    <xf numFmtId="0" fontId="14" fillId="0" borderId="0" xfId="0" applyFont="1"/>
    <xf numFmtId="168" fontId="0" fillId="0" borderId="0" xfId="0" applyNumberFormat="1"/>
    <xf numFmtId="10" fontId="0" fillId="0" borderId="0" xfId="2" applyNumberFormat="1" applyFont="1"/>
    <xf numFmtId="0" fontId="9" fillId="7" borderId="4" xfId="0" applyFont="1" applyFill="1" applyBorder="1" applyAlignment="1">
      <alignment horizontal="left" vertical="center" wrapText="1" indent="2"/>
    </xf>
    <xf numFmtId="0" fontId="9" fillId="7" borderId="5" xfId="0" applyFont="1" applyFill="1" applyBorder="1" applyAlignment="1">
      <alignment horizontal="left" vertical="center" wrapText="1" indent="2"/>
    </xf>
    <xf numFmtId="0" fontId="9" fillId="7" borderId="6" xfId="0" applyFont="1" applyFill="1" applyBorder="1" applyAlignment="1">
      <alignment horizontal="left" vertical="center" wrapText="1" indent="2"/>
    </xf>
    <xf numFmtId="49" fontId="6" fillId="0" borderId="0" xfId="0" applyNumberFormat="1" applyFont="1" applyFill="1" applyBorder="1" applyAlignment="1">
      <alignment horizontal="left" vertical="center" wrapText="1"/>
    </xf>
    <xf numFmtId="0" fontId="14" fillId="8" borderId="0" xfId="0" applyFont="1" applyFill="1"/>
    <xf numFmtId="0" fontId="14" fillId="0" borderId="0" xfId="0" applyFont="1" applyAlignment="1">
      <alignment horizontal="center"/>
    </xf>
    <xf numFmtId="0" fontId="14" fillId="0" borderId="0" xfId="0" quotePrefix="1" applyFont="1"/>
    <xf numFmtId="44" fontId="0" fillId="0" borderId="0" xfId="1" applyFont="1"/>
    <xf numFmtId="44" fontId="0" fillId="0" borderId="0" xfId="1" applyFont="1" applyAlignment="1">
      <alignment vertical="center"/>
    </xf>
    <xf numFmtId="0" fontId="14" fillId="8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0" fillId="0" borderId="0" xfId="2" applyFont="1"/>
    <xf numFmtId="9" fontId="0" fillId="0" borderId="0" xfId="0" applyNumberFormat="1"/>
    <xf numFmtId="2" fontId="0" fillId="0" borderId="0" xfId="0" applyNumberFormat="1"/>
    <xf numFmtId="0" fontId="12" fillId="0" borderId="0" xfId="0" applyFont="1"/>
    <xf numFmtId="0" fontId="0" fillId="9" borderId="0" xfId="0" applyFill="1"/>
    <xf numFmtId="0" fontId="2" fillId="0" borderId="25" xfId="0" applyFont="1" applyFill="1" applyBorder="1" applyAlignment="1">
      <alignment vertical="top"/>
    </xf>
    <xf numFmtId="166" fontId="3" fillId="0" borderId="12" xfId="0" applyNumberFormat="1" applyFont="1" applyFill="1" applyBorder="1" applyAlignment="1">
      <alignment horizontal="center" vertical="center"/>
    </xf>
    <xf numFmtId="9" fontId="3" fillId="0" borderId="12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4" fontId="2" fillId="0" borderId="12" xfId="1" applyNumberFormat="1" applyFont="1" applyFill="1" applyBorder="1" applyAlignment="1">
      <alignment horizontal="center" vertical="top"/>
    </xf>
    <xf numFmtId="44" fontId="2" fillId="0" borderId="24" xfId="1" applyFont="1" applyFill="1" applyBorder="1" applyAlignment="1">
      <alignment horizontal="center" vertical="top"/>
    </xf>
    <xf numFmtId="44" fontId="7" fillId="0" borderId="24" xfId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9" fontId="3" fillId="7" borderId="15" xfId="2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7" borderId="16" xfId="0" applyFont="1" applyFill="1" applyBorder="1" applyAlignment="1">
      <alignment vertical="top"/>
    </xf>
    <xf numFmtId="0" fontId="16" fillId="0" borderId="0" xfId="0" applyFont="1" applyAlignment="1">
      <alignment horizontal="left" vertical="top"/>
    </xf>
    <xf numFmtId="44" fontId="4" fillId="2" borderId="5" xfId="1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left" vertical="top"/>
    </xf>
  </cellXfs>
  <cellStyles count="4">
    <cellStyle name="Prozent" xfId="2" builtinId="5"/>
    <cellStyle name="Standard" xfId="0" builtinId="0"/>
    <cellStyle name="Standard 2" xfId="3" xr:uid="{00000000-0005-0000-0000-000002000000}"/>
    <cellStyle name="Währung" xfId="1" builtinId="4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43</xdr:row>
      <xdr:rowOff>76200</xdr:rowOff>
    </xdr:from>
    <xdr:to>
      <xdr:col>0</xdr:col>
      <xdr:colOff>1654175</xdr:colOff>
      <xdr:row>44</xdr:row>
      <xdr:rowOff>97105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8105775"/>
          <a:ext cx="1301750" cy="21140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>
            <a:lnSpc>
              <a:spcPct val="110000"/>
            </a:lnSpc>
            <a:spcBef>
              <a:spcPts val="600"/>
            </a:spcBef>
            <a:spcAft>
              <a:spcPts val="0"/>
            </a:spcAft>
          </a:pPr>
          <a:r>
            <a:rPr lang="de-DE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Fe_VS 2.0_26.05.2025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  <pageSetUpPr fitToPage="1"/>
  </sheetPr>
  <dimension ref="A1:J38"/>
  <sheetViews>
    <sheetView showGridLines="0" tabSelected="1" zoomScaleNormal="100" zoomScalePageLayoutView="80" workbookViewId="0">
      <selection activeCell="B1" sqref="B1:E1"/>
    </sheetView>
  </sheetViews>
  <sheetFormatPr baseColWidth="10" defaultColWidth="11.42578125" defaultRowHeight="15" x14ac:dyDescent="0.25"/>
  <cols>
    <col min="1" max="1" width="38.42578125" style="20" bestFit="1" customWidth="1"/>
    <col min="2" max="3" width="21.7109375" style="20" customWidth="1"/>
    <col min="4" max="4" width="18.140625" style="20" customWidth="1"/>
    <col min="5" max="5" width="11" style="20" customWidth="1"/>
    <col min="6" max="6" width="17.5703125" style="20" bestFit="1" customWidth="1"/>
    <col min="7" max="7" width="19.5703125" style="20" customWidth="1"/>
    <col min="8" max="8" width="19.42578125" style="20" customWidth="1"/>
    <col min="9" max="10" width="27.42578125" style="20" bestFit="1" customWidth="1"/>
    <col min="11" max="16384" width="11.42578125" style="20"/>
  </cols>
  <sheetData>
    <row r="1" spans="1:9" ht="22.5" customHeight="1" x14ac:dyDescent="0.25">
      <c r="A1" s="31" t="s">
        <v>42</v>
      </c>
      <c r="B1" s="104"/>
      <c r="C1" s="105"/>
      <c r="D1" s="105"/>
      <c r="E1" s="106"/>
      <c r="F1" s="96" t="s">
        <v>51</v>
      </c>
    </row>
    <row r="2" spans="1:9" ht="22.5" customHeight="1" x14ac:dyDescent="0.25">
      <c r="A2" s="31" t="s">
        <v>43</v>
      </c>
      <c r="B2" s="104"/>
      <c r="C2" s="105"/>
      <c r="D2" s="105"/>
      <c r="E2" s="106"/>
    </row>
    <row r="3" spans="1:9" x14ac:dyDescent="0.25">
      <c r="A3" s="33"/>
      <c r="B3" s="32"/>
      <c r="C3" s="32"/>
      <c r="D3" s="32"/>
      <c r="E3" s="32"/>
    </row>
    <row r="4" spans="1:9" s="72" customFormat="1" x14ac:dyDescent="0.25">
      <c r="A4" s="73" t="s">
        <v>47</v>
      </c>
      <c r="B4" s="70"/>
      <c r="C4" s="70"/>
      <c r="D4" s="70"/>
      <c r="E4" s="70"/>
    </row>
    <row r="5" spans="1:9" s="72" customFormat="1" x14ac:dyDescent="0.25">
      <c r="A5" s="71" t="s">
        <v>55</v>
      </c>
      <c r="B5" s="87"/>
      <c r="C5" s="87"/>
      <c r="D5" s="87"/>
      <c r="E5" s="88"/>
    </row>
    <row r="6" spans="1:9" s="72" customFormat="1" x14ac:dyDescent="0.25">
      <c r="A6" s="71" t="s">
        <v>48</v>
      </c>
      <c r="B6" s="87"/>
      <c r="C6" s="87"/>
      <c r="D6" s="87"/>
      <c r="E6" s="88"/>
    </row>
    <row r="7" spans="1:9" s="72" customFormat="1" x14ac:dyDescent="0.25">
      <c r="A7" s="74" t="s">
        <v>49</v>
      </c>
      <c r="B7" s="87"/>
      <c r="C7" s="89"/>
      <c r="D7" s="89"/>
      <c r="E7" s="90"/>
    </row>
    <row r="8" spans="1:9" s="72" customFormat="1" x14ac:dyDescent="0.25">
      <c r="A8" s="74" t="s">
        <v>56</v>
      </c>
      <c r="B8" s="87"/>
      <c r="C8" s="87"/>
      <c r="D8" s="87"/>
      <c r="E8" s="88"/>
    </row>
    <row r="9" spans="1:9" s="72" customFormat="1" x14ac:dyDescent="0.25">
      <c r="A9" s="74" t="s">
        <v>57</v>
      </c>
      <c r="B9" s="87"/>
      <c r="C9" s="87"/>
      <c r="D9" s="87"/>
      <c r="E9" s="88"/>
    </row>
    <row r="10" spans="1:9" s="72" customFormat="1" x14ac:dyDescent="0.25">
      <c r="A10" s="74" t="s">
        <v>58</v>
      </c>
      <c r="B10" s="87"/>
      <c r="C10" s="87"/>
      <c r="D10" s="87"/>
      <c r="E10" s="88"/>
    </row>
    <row r="11" spans="1:9" s="72" customFormat="1" x14ac:dyDescent="0.25"/>
    <row r="12" spans="1:9" ht="15.75" x14ac:dyDescent="0.25">
      <c r="A12" s="21" t="s">
        <v>44</v>
      </c>
      <c r="F12" s="22"/>
      <c r="G12" s="63"/>
      <c r="H12" s="63"/>
      <c r="I12" s="23"/>
    </row>
    <row r="13" spans="1:9" ht="15.75" x14ac:dyDescent="0.25">
      <c r="A13" s="21"/>
      <c r="F13" s="22"/>
      <c r="G13" s="22"/>
      <c r="H13" s="22"/>
      <c r="I13" s="23"/>
    </row>
    <row r="14" spans="1:9" ht="15" customHeight="1" x14ac:dyDescent="0.25">
      <c r="A14" s="19"/>
      <c r="B14" s="136" t="s">
        <v>98</v>
      </c>
      <c r="C14" s="136"/>
      <c r="D14" s="137"/>
      <c r="E14" s="30" t="s">
        <v>30</v>
      </c>
      <c r="F14" s="29"/>
      <c r="G14" s="30"/>
      <c r="H14" s="30"/>
    </row>
    <row r="15" spans="1:9" ht="15" customHeight="1" x14ac:dyDescent="0.25">
      <c r="A15" s="29" t="s">
        <v>36</v>
      </c>
      <c r="B15" s="51" t="s">
        <v>45</v>
      </c>
      <c r="C15" s="51" t="s">
        <v>41</v>
      </c>
      <c r="D15" s="51" t="s">
        <v>26</v>
      </c>
      <c r="E15" s="51" t="s">
        <v>27</v>
      </c>
      <c r="F15" s="52" t="s">
        <v>31</v>
      </c>
      <c r="G15" s="56" t="s">
        <v>45</v>
      </c>
      <c r="H15" s="56" t="s">
        <v>41</v>
      </c>
      <c r="I15" s="53" t="s">
        <v>52</v>
      </c>
    </row>
    <row r="16" spans="1:9" x14ac:dyDescent="0.25">
      <c r="A16" s="75"/>
      <c r="B16" s="76"/>
      <c r="C16" s="76"/>
      <c r="D16" s="77"/>
      <c r="E16" s="78"/>
      <c r="F16" s="67" t="str">
        <f t="shared" ref="F16" si="0">IFERROR((G16+H16),"")</f>
        <v/>
      </c>
      <c r="G16" s="59" t="str">
        <f>IFERROR(B16*D16*VLOOKUP(E16,Entgelttabellen!A:E,2,FALSE),"")</f>
        <v/>
      </c>
      <c r="H16" s="60" t="str">
        <f>IFERROR(C16*D16*VLOOKUP(E16,Entgelttabellen!A:E,4,FALSE),"")</f>
        <v/>
      </c>
      <c r="I16" s="91"/>
    </row>
    <row r="17" spans="1:10" x14ac:dyDescent="0.25">
      <c r="A17" s="79"/>
      <c r="B17" s="80"/>
      <c r="C17" s="80"/>
      <c r="D17" s="81"/>
      <c r="E17" s="82"/>
      <c r="F17" s="68" t="str">
        <f t="shared" ref="F17:F25" si="1">IFERROR((G17+H17),"")</f>
        <v/>
      </c>
      <c r="G17" s="59" t="str">
        <f>IFERROR(B17*D17*VLOOKUP(E17,Entgelttabellen!A:E,2,FALSE),"")</f>
        <v/>
      </c>
      <c r="H17" s="60" t="str">
        <f>IFERROR(C17*D17*VLOOKUP(E17,Entgelttabellen!A:E,4,FALSE),"")</f>
        <v/>
      </c>
      <c r="I17" s="131"/>
    </row>
    <row r="18" spans="1:10" x14ac:dyDescent="0.25">
      <c r="A18" s="79"/>
      <c r="B18" s="83"/>
      <c r="C18" s="83"/>
      <c r="D18" s="81"/>
      <c r="E18" s="82"/>
      <c r="F18" s="68" t="str">
        <f t="shared" si="1"/>
        <v/>
      </c>
      <c r="G18" s="59" t="str">
        <f>IFERROR(B18*D18*VLOOKUP(E18,Entgelttabellen!A:E,2,FALSE),"")</f>
        <v/>
      </c>
      <c r="H18" s="60" t="str">
        <f>IFERROR(C18*D18*VLOOKUP(E18,Entgelttabellen!A:E,4,FALSE),"")</f>
        <v/>
      </c>
      <c r="I18" s="131"/>
    </row>
    <row r="19" spans="1:10" x14ac:dyDescent="0.25">
      <c r="A19" s="79"/>
      <c r="B19" s="83"/>
      <c r="C19" s="83"/>
      <c r="D19" s="81"/>
      <c r="E19" s="82"/>
      <c r="F19" s="68" t="str">
        <f t="shared" si="1"/>
        <v/>
      </c>
      <c r="G19" s="17" t="str">
        <f>IFERROR(B19*D19*VLOOKUP(E19,Entgelttabellen!A:E,2,FALSE),"")</f>
        <v/>
      </c>
      <c r="H19" s="36" t="str">
        <f>IFERROR(C19*D19*VLOOKUP(E19,Entgelttabellen!A:E,4,FALSE),"")</f>
        <v/>
      </c>
      <c r="I19" s="131"/>
    </row>
    <row r="20" spans="1:10" x14ac:dyDescent="0.25">
      <c r="A20" s="79"/>
      <c r="B20" s="83"/>
      <c r="C20" s="83"/>
      <c r="D20" s="81"/>
      <c r="E20" s="82"/>
      <c r="F20" s="68" t="str">
        <f t="shared" si="1"/>
        <v/>
      </c>
      <c r="G20" s="54" t="str">
        <f>IFERROR(B20*D20*VLOOKUP(E20,Entgelttabellen!A:E,2,FALSE),"")</f>
        <v/>
      </c>
      <c r="H20" s="55" t="str">
        <f>IFERROR(C20*D20*VLOOKUP(E20,Entgelttabellen!A:E,4,FALSE),"")</f>
        <v/>
      </c>
      <c r="I20" s="131"/>
    </row>
    <row r="21" spans="1:10" x14ac:dyDescent="0.25">
      <c r="A21" s="84"/>
      <c r="B21" s="83"/>
      <c r="C21" s="83"/>
      <c r="D21" s="81"/>
      <c r="E21" s="82"/>
      <c r="F21" s="68" t="str">
        <f t="shared" si="1"/>
        <v/>
      </c>
      <c r="G21" s="54" t="str">
        <f>IFERROR(B21*D21*VLOOKUP(E21,Entgelttabellen!A:E,2,FALSE),"")</f>
        <v/>
      </c>
      <c r="H21" s="55" t="str">
        <f>IFERROR(C21*D21*VLOOKUP(E21,Entgelttabellen!A:E,4,FALSE),"")</f>
        <v/>
      </c>
      <c r="I21" s="131"/>
    </row>
    <row r="22" spans="1:10" s="128" customFormat="1" x14ac:dyDescent="0.25">
      <c r="A22" s="121"/>
      <c r="B22" s="122"/>
      <c r="C22" s="122"/>
      <c r="D22" s="123"/>
      <c r="E22" s="124"/>
      <c r="F22" s="125"/>
      <c r="G22" s="126"/>
      <c r="H22" s="127"/>
      <c r="I22" s="132"/>
    </row>
    <row r="23" spans="1:10" x14ac:dyDescent="0.25">
      <c r="A23" s="84"/>
      <c r="B23" s="83"/>
      <c r="C23" s="83"/>
      <c r="D23" s="81"/>
      <c r="E23" s="82"/>
      <c r="F23" s="68" t="str">
        <f t="shared" si="1"/>
        <v/>
      </c>
      <c r="G23" s="54" t="str">
        <f>IFERROR((IF(LEFT(D23,FIND(" ",D23)-1)*VLOOKUP(E23,Entgelttabellen!$A$30:$B$31,2,0)&lt;538,LEFT(D23,FIND(" ",D23)-1)*VLOOKUP(E23,Entgelttabellen!$A$30:$B$31,2,0)*1.2824*B23,LEFT(D23,FIND(" ",D23)-1)*VLOOKUP(E23,Entgelttabellen!$A$30:$B$31,2,0)*1.2318*B23)),"")</f>
        <v/>
      </c>
      <c r="H23" s="55" t="str">
        <f>IFERROR((IF(LEFT(D23,FIND(" ",D23)-1)*VLOOKUP(E23,Entgelttabellen!$A$30:$D$31,4,0)&lt;538,LEFT(D23,FIND(" ",D23)-1)*VLOOKUP(E23,Entgelttabellen!$A$30:$D$31,4,0)*1.2824*C23,LEFT(D23,FIND(" ",D23)-1)*VLOOKUP(E23,Entgelttabellen!$A$30:$D$31,4,0)*1.2318*C23)),"")</f>
        <v/>
      </c>
      <c r="I23" s="131"/>
      <c r="J23" s="134" t="s">
        <v>97</v>
      </c>
    </row>
    <row r="24" spans="1:10" x14ac:dyDescent="0.25">
      <c r="A24" s="84"/>
      <c r="B24" s="83"/>
      <c r="C24" s="83"/>
      <c r="D24" s="81"/>
      <c r="E24" s="82"/>
      <c r="F24" s="68" t="str">
        <f t="shared" ref="F24:F25" si="2">IFERROR((G24+H24),"")</f>
        <v/>
      </c>
      <c r="G24" s="54" t="str">
        <f>IFERROR((IF(LEFT(D24,FIND(" ",D24)-1)*VLOOKUP(E24,Entgelttabellen!$A$30:$B$31,2,0)&lt;538,LEFT(D24,FIND(" ",D24)-1)*VLOOKUP(E24,Entgelttabellen!$A$30:$B$31,2,0)*1.2824*B24,LEFT(D24,FIND(" ",D24)-1)*VLOOKUP(E24,Entgelttabellen!$A$30:$B$31,2,0)*1.2318*B24)),"")</f>
        <v/>
      </c>
      <c r="H24" s="55" t="str">
        <f>IFERROR((IF(LEFT(D24,FIND(" ",D24)-1)*VLOOKUP(E24,Entgelttabellen!$A$30:$D$31,4,0)&lt;538,LEFT(D24,FIND(" ",D24)-1)*VLOOKUP(E24,Entgelttabellen!$A$30:$D$31,4,0)*1.2824*C24,LEFT(D24,FIND(" ",D24)-1)*VLOOKUP(E24,Entgelttabellen!$A$30:$D$31,4,0)*1.2318*C24)),"")</f>
        <v/>
      </c>
      <c r="I24" s="131"/>
      <c r="J24" s="134" t="s">
        <v>97</v>
      </c>
    </row>
    <row r="25" spans="1:10" x14ac:dyDescent="0.25">
      <c r="A25" s="85"/>
      <c r="B25" s="86"/>
      <c r="C25" s="86"/>
      <c r="D25" s="129"/>
      <c r="E25" s="130"/>
      <c r="F25" s="69" t="str">
        <f t="shared" si="2"/>
        <v/>
      </c>
      <c r="G25" s="61" t="str">
        <f>IFERROR((IF(LEFT(D25,FIND(" ",D25)-1)*VLOOKUP(E25,Entgelttabellen!$A$30:$B$31,2,0)&lt;538,LEFT(D25,FIND(" ",D25)-1)*VLOOKUP(E25,Entgelttabellen!$A$30:$B$31,2,0)*1.2824*B25,LEFT(D25,FIND(" ",D25)-1)*VLOOKUP(E25,Entgelttabellen!$A$30:$B$31,2,0)*1.2318*B25)),"")</f>
        <v/>
      </c>
      <c r="H25" s="62" t="str">
        <f>IFERROR((IF(LEFT(D25,FIND(" ",D25)-1)*VLOOKUP(E25,Entgelttabellen!$A$30:$D$31,4,0)&lt;538,LEFT(D25,FIND(" ",D25)-1)*VLOOKUP(E25,Entgelttabellen!$A$30:$D$31,4,0)*1.2824*C25,LEFT(D25,FIND(" ",D25)-1)*VLOOKUP(E25,Entgelttabellen!$A$30:$D$31,4,0)*1.2318*C25)),"")</f>
        <v/>
      </c>
      <c r="I25" s="133"/>
      <c r="J25" s="134" t="s">
        <v>97</v>
      </c>
    </row>
    <row r="26" spans="1:10" x14ac:dyDescent="0.25">
      <c r="A26" s="58"/>
      <c r="F26" s="135">
        <f>SUM(F16:F25)</f>
        <v>0</v>
      </c>
      <c r="G26" s="135">
        <f>SUM(G16:G25)</f>
        <v>0</v>
      </c>
      <c r="H26" s="135">
        <f>SUM(H16:H25)</f>
        <v>0</v>
      </c>
    </row>
    <row r="27" spans="1:10" x14ac:dyDescent="0.25">
      <c r="A27" s="58"/>
      <c r="G27" s="24"/>
      <c r="H27" s="24"/>
    </row>
    <row r="28" spans="1:10" ht="15.75" x14ac:dyDescent="0.25">
      <c r="A28" s="21" t="s">
        <v>46</v>
      </c>
      <c r="G28" s="57"/>
      <c r="H28" s="57"/>
    </row>
    <row r="29" spans="1:10" x14ac:dyDescent="0.25">
      <c r="A29" s="19"/>
      <c r="G29" s="24"/>
      <c r="H29" s="24"/>
    </row>
    <row r="30" spans="1:10" ht="30" x14ac:dyDescent="0.25">
      <c r="A30" s="26" t="s">
        <v>35</v>
      </c>
      <c r="B30" s="27" t="s">
        <v>50</v>
      </c>
      <c r="C30" s="27" t="s">
        <v>53</v>
      </c>
      <c r="D30" s="28" t="s">
        <v>52</v>
      </c>
      <c r="G30" s="64"/>
      <c r="H30" s="24"/>
    </row>
    <row r="31" spans="1:10" x14ac:dyDescent="0.25">
      <c r="A31" s="79"/>
      <c r="B31" s="92"/>
      <c r="C31" s="93"/>
      <c r="D31" s="98"/>
      <c r="G31" s="24"/>
      <c r="H31" s="24"/>
    </row>
    <row r="32" spans="1:10" x14ac:dyDescent="0.25">
      <c r="A32" s="79"/>
      <c r="B32" s="92"/>
      <c r="C32" s="93"/>
      <c r="D32" s="98"/>
      <c r="G32" s="24"/>
      <c r="H32" s="24"/>
    </row>
    <row r="33" spans="1:8" x14ac:dyDescent="0.25">
      <c r="A33" s="79"/>
      <c r="B33" s="92"/>
      <c r="C33" s="93"/>
      <c r="D33" s="98"/>
      <c r="G33" s="66"/>
      <c r="H33" s="24"/>
    </row>
    <row r="34" spans="1:8" x14ac:dyDescent="0.25">
      <c r="A34" s="79"/>
      <c r="B34" s="92"/>
      <c r="C34" s="93"/>
      <c r="D34" s="98"/>
      <c r="G34" s="25"/>
      <c r="H34" s="25"/>
    </row>
    <row r="35" spans="1:8" x14ac:dyDescent="0.25">
      <c r="A35" s="79"/>
      <c r="B35" s="92"/>
      <c r="C35" s="93"/>
      <c r="D35" s="98"/>
    </row>
    <row r="36" spans="1:8" x14ac:dyDescent="0.25">
      <c r="A36" s="79"/>
      <c r="B36" s="92"/>
      <c r="C36" s="93"/>
      <c r="D36" s="98"/>
    </row>
    <row r="37" spans="1:8" x14ac:dyDescent="0.25">
      <c r="A37" s="94"/>
      <c r="B37" s="99"/>
      <c r="C37" s="95"/>
      <c r="D37" s="100"/>
    </row>
    <row r="38" spans="1:8" x14ac:dyDescent="0.25">
      <c r="B38" s="135">
        <f>SUM(B31:B37)</f>
        <v>0</v>
      </c>
    </row>
  </sheetData>
  <mergeCells count="3">
    <mergeCell ref="B1:E1"/>
    <mergeCell ref="B2:E2"/>
    <mergeCell ref="B14:C14"/>
  </mergeCells>
  <phoneticPr fontId="15" type="noConversion"/>
  <conditionalFormatting sqref="I16:I22 I25">
    <cfRule type="expression" dxfId="7" priority="23">
      <formula>$I16&lt;&gt;""</formula>
    </cfRule>
    <cfRule type="expression" dxfId="6" priority="24">
      <formula>$F16&lt;&gt;""</formula>
    </cfRule>
  </conditionalFormatting>
  <conditionalFormatting sqref="C31:C37">
    <cfRule type="expression" dxfId="5" priority="20">
      <formula>$C31&lt;&gt;""</formula>
    </cfRule>
    <cfRule type="expression" dxfId="4" priority="22">
      <formula>$B31&lt;&gt;""</formula>
    </cfRule>
  </conditionalFormatting>
  <conditionalFormatting sqref="D31:D37">
    <cfRule type="expression" dxfId="3" priority="7">
      <formula>$C31&lt;&gt;""</formula>
    </cfRule>
    <cfRule type="expression" dxfId="2" priority="8">
      <formula>$B31&lt;&gt;""</formula>
    </cfRule>
  </conditionalFormatting>
  <conditionalFormatting sqref="I23:I24">
    <cfRule type="expression" dxfId="1" priority="1">
      <formula>$I23&lt;&gt;""</formula>
    </cfRule>
    <cfRule type="expression" dxfId="0" priority="2">
      <formula>$F23&lt;&gt;""</formula>
    </cfRule>
  </conditionalFormatting>
  <dataValidations count="3">
    <dataValidation type="decimal" allowBlank="1" showInputMessage="1" showErrorMessage="1" error="Wert muss zwischen 01.01.2023 und 30.06.2024 liegen" sqref="B17:B25 C16:C25" xr:uid="{00000000-0002-0000-0000-000000000000}">
      <formula1>0</formula1>
      <formula2>12</formula2>
    </dataValidation>
    <dataValidation type="decimal" allowBlank="1" showInputMessage="1" showErrorMessage="1" sqref="B16" xr:uid="{00000000-0002-0000-0000-000001000000}">
      <formula1>0</formula1>
      <formula2>12</formula2>
    </dataValidation>
    <dataValidation type="list" allowBlank="1" showInputMessage="1" showErrorMessage="1" sqref="I16:I25 D31:D37" xr:uid="{00000000-0002-0000-0000-000002000000}">
      <formula1>$B$5:$B$10</formula1>
    </dataValidation>
  </dataValidations>
  <pageMargins left="0.70866141732283472" right="0.70866141732283472" top="1.1417322834645669" bottom="0.74803149606299213" header="0.70866141732283472" footer="0.31496062992125984"/>
  <pageSetup paperSize="9" scale="60" orientation="landscape" r:id="rId1"/>
  <headerFooter>
    <oddHeader xml:space="preserve">&amp;L&amp;"ITCFranklinGothic LT Book,Standard"
&amp;"ITCFranklinGothic LT Book,Fett"| Kostenkalkulation </oddHeader>
    <oddFooter>&amp;L&amp;"ITCFranklinGothic LT Book,Standard"&amp;8Stand: &amp;D&amp;R&amp;"ITCFranklinGothic LT Book,Standard"&amp;8&amp;P von &amp;N</oddFooter>
  </headerFooter>
  <ignoredErrors>
    <ignoredError sqref="G17:H1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Entgelttabellen!$A$4:$A$29</xm:f>
          </x14:formula1>
          <xm:sqref>E16:E22</xm:sqref>
        </x14:dataValidation>
        <x14:dataValidation type="list" allowBlank="1" showInputMessage="1" showErrorMessage="1" xr:uid="{00000000-0002-0000-0000-000004000000}">
          <x14:formula1>
            <xm:f>Dropdown!$A$5:$A$6</xm:f>
          </x14:formula1>
          <xm:sqref>C31:C37</xm:sqref>
        </x14:dataValidation>
        <x14:dataValidation type="list" allowBlank="1" showInputMessage="1" showErrorMessage="1" xr:uid="{86351CA2-1624-4BDF-9F8E-3610B29F075D}">
          <x14:formula1>
            <xm:f>Dropdown!$A$10:$A$28</xm:f>
          </x14:formula1>
          <xm:sqref>D23:D25</xm:sqref>
        </x14:dataValidation>
        <x14:dataValidation type="list" allowBlank="1" showInputMessage="1" showErrorMessage="1" xr:uid="{B4E4DBF6-2EAC-4386-B9A3-6BB1AFEE9269}">
          <x14:formula1>
            <xm:f>Dropdown!$A$30:$A$31</xm:f>
          </x14:formula1>
          <xm:sqref>E23:E25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E27"/>
  <sheetViews>
    <sheetView zoomScaleNormal="100" workbookViewId="0">
      <selection activeCell="C8" sqref="C8"/>
    </sheetView>
  </sheetViews>
  <sheetFormatPr baseColWidth="10" defaultColWidth="6.85546875" defaultRowHeight="15" x14ac:dyDescent="0.25"/>
  <cols>
    <col min="1" max="1" width="7" style="7" customWidth="1"/>
    <col min="2" max="2" width="39.85546875" style="7" customWidth="1"/>
    <col min="3" max="5" width="16.140625" style="7" bestFit="1" customWidth="1"/>
    <col min="6" max="15" width="6.85546875" style="7"/>
    <col min="16" max="16" width="8.5703125" style="7" bestFit="1" customWidth="1"/>
    <col min="17" max="16384" width="6.85546875" style="7"/>
  </cols>
  <sheetData>
    <row r="1" spans="1:5" x14ac:dyDescent="0.25">
      <c r="A1" s="34" t="s">
        <v>42</v>
      </c>
      <c r="B1" s="35"/>
      <c r="C1" s="107">
        <f>'Dateneingabe Synergy-Projekte'!B1</f>
        <v>0</v>
      </c>
      <c r="D1" s="107"/>
      <c r="E1" s="107"/>
    </row>
    <row r="2" spans="1:5" x14ac:dyDescent="0.25">
      <c r="A2" s="34" t="s">
        <v>43</v>
      </c>
      <c r="B2" s="35"/>
      <c r="C2" s="107">
        <f>'Dateneingabe Synergy-Projekte'!B2</f>
        <v>0</v>
      </c>
      <c r="D2" s="107"/>
      <c r="E2" s="107"/>
    </row>
    <row r="3" spans="1:5" x14ac:dyDescent="0.25">
      <c r="A3" s="97" t="s">
        <v>54</v>
      </c>
    </row>
    <row r="4" spans="1:5" x14ac:dyDescent="0.25">
      <c r="A4" s="4"/>
      <c r="B4" s="5"/>
      <c r="C4" s="5"/>
      <c r="D4" s="6"/>
    </row>
    <row r="5" spans="1:5" x14ac:dyDescent="0.25">
      <c r="A5" s="4"/>
      <c r="B5" s="5"/>
      <c r="C5" s="5"/>
      <c r="D5" s="6"/>
    </row>
    <row r="6" spans="1:5" x14ac:dyDescent="0.25">
      <c r="A6" s="8"/>
      <c r="B6" s="14"/>
      <c r="C6" s="15" t="s">
        <v>45</v>
      </c>
      <c r="D6" s="15" t="s">
        <v>41</v>
      </c>
      <c r="E6" s="9" t="s">
        <v>37</v>
      </c>
    </row>
    <row r="7" spans="1:5" x14ac:dyDescent="0.25">
      <c r="A7" s="37"/>
      <c r="B7" s="38">
        <f>'Dateneingabe Synergy-Projekte'!B5</f>
        <v>0</v>
      </c>
      <c r="C7" s="39">
        <f>SUM(C8:C9)</f>
        <v>0</v>
      </c>
      <c r="D7" s="40">
        <f>SUM(D8:D9)</f>
        <v>0</v>
      </c>
      <c r="E7" s="40">
        <f>SUM(C7:D7)</f>
        <v>0</v>
      </c>
    </row>
    <row r="8" spans="1:5" x14ac:dyDescent="0.25">
      <c r="A8" s="10"/>
      <c r="B8" s="18" t="s">
        <v>33</v>
      </c>
      <c r="C8" s="16">
        <f>+SUMIFS('Dateneingabe Synergy-Projekte'!$G$16:$G$25,'Dateneingabe Synergy-Projekte'!$I$16:$I$25,$B7)</f>
        <v>0</v>
      </c>
      <c r="D8" s="13">
        <f>+SUMIFS('Dateneingabe Synergy-Projekte'!$H$16:$H$25,'Dateneingabe Synergy-Projekte'!$I$16:$I$25,$B7)</f>
        <v>0</v>
      </c>
      <c r="E8" s="13">
        <f t="shared" ref="E8:E26" si="0">SUM(C8:D8)</f>
        <v>0</v>
      </c>
    </row>
    <row r="9" spans="1:5" x14ac:dyDescent="0.25">
      <c r="A9" s="10"/>
      <c r="B9" s="18" t="s">
        <v>34</v>
      </c>
      <c r="C9" s="16">
        <f>SUMIFS('Dateneingabe Synergy-Projekte'!$B$31:$B$37,'Dateneingabe Synergy-Projekte'!$C$31:$C$37,C$6,'Dateneingabe Synergy-Projekte'!$D$31:$D$37,$B7)</f>
        <v>0</v>
      </c>
      <c r="D9" s="13">
        <f>SUMIFS('Dateneingabe Synergy-Projekte'!$B$31:$B$37,'Dateneingabe Synergy-Projekte'!$C$31:$C$37,D$6,'Dateneingabe Synergy-Projekte'!$D$31:$D$37,$B7)</f>
        <v>0</v>
      </c>
      <c r="E9" s="13">
        <f t="shared" si="0"/>
        <v>0</v>
      </c>
    </row>
    <row r="10" spans="1:5" x14ac:dyDescent="0.25">
      <c r="A10" s="37"/>
      <c r="B10" s="38">
        <f>'Dateneingabe Synergy-Projekte'!B6</f>
        <v>0</v>
      </c>
      <c r="C10" s="39">
        <f>SUM(C11:C12)</f>
        <v>0</v>
      </c>
      <c r="D10" s="40">
        <f>SUM(D11:D12)</f>
        <v>0</v>
      </c>
      <c r="E10" s="40">
        <f t="shared" si="0"/>
        <v>0</v>
      </c>
    </row>
    <row r="11" spans="1:5" x14ac:dyDescent="0.25">
      <c r="A11" s="10"/>
      <c r="B11" s="18" t="s">
        <v>33</v>
      </c>
      <c r="C11" s="16">
        <f>+SUMIFS('Dateneingabe Synergy-Projekte'!$G$16:$G$25,'Dateneingabe Synergy-Projekte'!$I$16:$I$25,$B10)</f>
        <v>0</v>
      </c>
      <c r="D11" s="13">
        <f>+SUMIFS('Dateneingabe Synergy-Projekte'!$H$16:$H$25,'Dateneingabe Synergy-Projekte'!$I$16:$I$25,$B10)</f>
        <v>0</v>
      </c>
      <c r="E11" s="13">
        <f t="shared" si="0"/>
        <v>0</v>
      </c>
    </row>
    <row r="12" spans="1:5" x14ac:dyDescent="0.25">
      <c r="A12" s="10"/>
      <c r="B12" s="18" t="s">
        <v>34</v>
      </c>
      <c r="C12" s="16">
        <f>SUMIFS('Dateneingabe Synergy-Projekte'!$B$31:$B$37,'Dateneingabe Synergy-Projekte'!$C$31:$C$37,C$6,'Dateneingabe Synergy-Projekte'!$D$31:$D$37,$B10)</f>
        <v>0</v>
      </c>
      <c r="D12" s="13">
        <f>SUMIFS('Dateneingabe Synergy-Projekte'!$B$31:$B$37,'Dateneingabe Synergy-Projekte'!$C$31:$C$37,D$6,'Dateneingabe Synergy-Projekte'!$D$31:$D$37,$B10)</f>
        <v>0</v>
      </c>
      <c r="E12" s="13">
        <f t="shared" si="0"/>
        <v>0</v>
      </c>
    </row>
    <row r="13" spans="1:5" x14ac:dyDescent="0.25">
      <c r="A13" s="37"/>
      <c r="B13" s="38">
        <f>'Dateneingabe Synergy-Projekte'!B7</f>
        <v>0</v>
      </c>
      <c r="C13" s="39">
        <f>SUM(C14:C15)</f>
        <v>0</v>
      </c>
      <c r="D13" s="40">
        <f>SUM(D14:D15)</f>
        <v>0</v>
      </c>
      <c r="E13" s="40">
        <f t="shared" si="0"/>
        <v>0</v>
      </c>
    </row>
    <row r="14" spans="1:5" x14ac:dyDescent="0.25">
      <c r="A14" s="10"/>
      <c r="B14" s="18" t="s">
        <v>33</v>
      </c>
      <c r="C14" s="16">
        <f>+SUMIFS('Dateneingabe Synergy-Projekte'!$G$16:$G$25,'Dateneingabe Synergy-Projekte'!$I$16:$I$25,$B13)</f>
        <v>0</v>
      </c>
      <c r="D14" s="13">
        <f>+SUMIFS('Dateneingabe Synergy-Projekte'!$H$16:$H$25,'Dateneingabe Synergy-Projekte'!$I$16:$I$25,$B13)</f>
        <v>0</v>
      </c>
      <c r="E14" s="13">
        <f t="shared" si="0"/>
        <v>0</v>
      </c>
    </row>
    <row r="15" spans="1:5" x14ac:dyDescent="0.25">
      <c r="A15" s="10"/>
      <c r="B15" s="18" t="s">
        <v>34</v>
      </c>
      <c r="C15" s="16">
        <f>SUMIFS('Dateneingabe Synergy-Projekte'!$B$31:$B$37,'Dateneingabe Synergy-Projekte'!$C$31:$C$37,C$6,'Dateneingabe Synergy-Projekte'!$D$31:$D$37,$B13)</f>
        <v>0</v>
      </c>
      <c r="D15" s="13">
        <f>SUMIFS('Dateneingabe Synergy-Projekte'!$B$31:$B$37,'Dateneingabe Synergy-Projekte'!$C$31:$C$37,D$6,'Dateneingabe Synergy-Projekte'!$D$31:$D$37,$B13)</f>
        <v>0</v>
      </c>
      <c r="E15" s="13">
        <f t="shared" si="0"/>
        <v>0</v>
      </c>
    </row>
    <row r="16" spans="1:5" x14ac:dyDescent="0.25">
      <c r="A16" s="37"/>
      <c r="B16" s="38">
        <f>'Dateneingabe Synergy-Projekte'!B8</f>
        <v>0</v>
      </c>
      <c r="C16" s="39">
        <f>SUM(C17:C18)</f>
        <v>0</v>
      </c>
      <c r="D16" s="40">
        <f>SUM(D17:D18)</f>
        <v>0</v>
      </c>
      <c r="E16" s="40">
        <f>SUM(C16:D16)</f>
        <v>0</v>
      </c>
    </row>
    <row r="17" spans="1:5" x14ac:dyDescent="0.25">
      <c r="A17" s="10"/>
      <c r="B17" s="18" t="s">
        <v>33</v>
      </c>
      <c r="C17" s="16">
        <f>+SUMIFS('Dateneingabe Synergy-Projekte'!$G$16:$G$25,'Dateneingabe Synergy-Projekte'!$I$16:$I$25,$B16)</f>
        <v>0</v>
      </c>
      <c r="D17" s="13">
        <f>+SUMIFS('Dateneingabe Synergy-Projekte'!$H$16:$H$25,'Dateneingabe Synergy-Projekte'!$I$16:$I$25,$B16)</f>
        <v>0</v>
      </c>
      <c r="E17" s="13">
        <f t="shared" ref="E17:E24" si="1">SUM(C17:D17)</f>
        <v>0</v>
      </c>
    </row>
    <row r="18" spans="1:5" x14ac:dyDescent="0.25">
      <c r="A18" s="10"/>
      <c r="B18" s="18" t="s">
        <v>34</v>
      </c>
      <c r="C18" s="16">
        <f>SUMIFS('Dateneingabe Synergy-Projekte'!$B$31:$B$37,'Dateneingabe Synergy-Projekte'!$C$31:$C$37,C$6,'Dateneingabe Synergy-Projekte'!$D$31:$D$37,$B16)</f>
        <v>0</v>
      </c>
      <c r="D18" s="13">
        <f>SUMIFS('Dateneingabe Synergy-Projekte'!$B$31:$B$37,'Dateneingabe Synergy-Projekte'!$C$31:$C$37,D$6,'Dateneingabe Synergy-Projekte'!$D$31:$D$37,$B16)</f>
        <v>0</v>
      </c>
      <c r="E18" s="13">
        <f t="shared" si="1"/>
        <v>0</v>
      </c>
    </row>
    <row r="19" spans="1:5" x14ac:dyDescent="0.25">
      <c r="A19" s="37"/>
      <c r="B19" s="38">
        <f>'Dateneingabe Synergy-Projekte'!B9</f>
        <v>0</v>
      </c>
      <c r="C19" s="39">
        <f>SUM(C20:C21)</f>
        <v>0</v>
      </c>
      <c r="D19" s="40">
        <f>SUM(D20:D21)</f>
        <v>0</v>
      </c>
      <c r="E19" s="40">
        <f>SUM(C19:D19)</f>
        <v>0</v>
      </c>
    </row>
    <row r="20" spans="1:5" x14ac:dyDescent="0.25">
      <c r="A20" s="10"/>
      <c r="B20" s="18" t="s">
        <v>33</v>
      </c>
      <c r="C20" s="16">
        <f>+SUMIFS('Dateneingabe Synergy-Projekte'!$G$16:$G$25,'Dateneingabe Synergy-Projekte'!$I$16:$I$25,$B19)</f>
        <v>0</v>
      </c>
      <c r="D20" s="13">
        <f>+SUMIFS('Dateneingabe Synergy-Projekte'!$H$16:$H$25,'Dateneingabe Synergy-Projekte'!$I$16:$I$25,$B19)</f>
        <v>0</v>
      </c>
      <c r="E20" s="13">
        <f>SUM(C20:D20)</f>
        <v>0</v>
      </c>
    </row>
    <row r="21" spans="1:5" x14ac:dyDescent="0.25">
      <c r="A21" s="10"/>
      <c r="B21" s="18" t="s">
        <v>34</v>
      </c>
      <c r="C21" s="16">
        <f>SUMIFS('Dateneingabe Synergy-Projekte'!$B$31:$B$37,'Dateneingabe Synergy-Projekte'!$C$31:$C$37,C$6,'Dateneingabe Synergy-Projekte'!$D$31:$D$37,$B19)</f>
        <v>0</v>
      </c>
      <c r="D21" s="13">
        <f>SUMIFS('Dateneingabe Synergy-Projekte'!$B$31:$B$37,'Dateneingabe Synergy-Projekte'!$C$31:$C$37,D$6,'Dateneingabe Synergy-Projekte'!$D$31:$D$37,$B19)</f>
        <v>0</v>
      </c>
      <c r="E21" s="13">
        <f t="shared" si="1"/>
        <v>0</v>
      </c>
    </row>
    <row r="22" spans="1:5" x14ac:dyDescent="0.25">
      <c r="A22" s="37"/>
      <c r="B22" s="38">
        <f>'Dateneingabe Synergy-Projekte'!B10</f>
        <v>0</v>
      </c>
      <c r="C22" s="39">
        <f>SUM(C23:C24)</f>
        <v>0</v>
      </c>
      <c r="D22" s="40">
        <f>SUM(D23:D24)</f>
        <v>0</v>
      </c>
      <c r="E22" s="40">
        <f t="shared" si="1"/>
        <v>0</v>
      </c>
    </row>
    <row r="23" spans="1:5" x14ac:dyDescent="0.25">
      <c r="A23" s="10"/>
      <c r="B23" s="18" t="s">
        <v>33</v>
      </c>
      <c r="C23" s="16">
        <f>+SUMIFS('Dateneingabe Synergy-Projekte'!$G$16:$G$25,'Dateneingabe Synergy-Projekte'!$I$16:$I$25,$B22)</f>
        <v>0</v>
      </c>
      <c r="D23" s="13">
        <f>+SUMIFS('Dateneingabe Synergy-Projekte'!$H$16:$H$25,'Dateneingabe Synergy-Projekte'!$I$16:$I$25,$B22)</f>
        <v>0</v>
      </c>
      <c r="E23" s="13">
        <f t="shared" si="1"/>
        <v>0</v>
      </c>
    </row>
    <row r="24" spans="1:5" ht="15.75" thickBot="1" x14ac:dyDescent="0.3">
      <c r="A24" s="10"/>
      <c r="B24" s="18" t="s">
        <v>34</v>
      </c>
      <c r="C24" s="16">
        <f>SUMIFS('Dateneingabe Synergy-Projekte'!$B$31:$B$37,'Dateneingabe Synergy-Projekte'!$C$31:$C$37,C$6,'Dateneingabe Synergy-Projekte'!$D$31:$D$37,$B22)</f>
        <v>0</v>
      </c>
      <c r="D24" s="13">
        <f>SUMIFS('Dateneingabe Synergy-Projekte'!$B$31:$B$37,'Dateneingabe Synergy-Projekte'!$C$31:$C$37,D$6,'Dateneingabe Synergy-Projekte'!$D$31:$D$37,$B22)</f>
        <v>0</v>
      </c>
      <c r="E24" s="13">
        <f t="shared" si="1"/>
        <v>0</v>
      </c>
    </row>
    <row r="25" spans="1:5" ht="15.75" thickTop="1" x14ac:dyDescent="0.25">
      <c r="A25" s="46" t="s">
        <v>38</v>
      </c>
      <c r="B25" s="49"/>
      <c r="C25" s="47">
        <f>C8+C11+C14+C17+C20+C23</f>
        <v>0</v>
      </c>
      <c r="D25" s="48">
        <f>D8+D11+D14+D17+D20+D23</f>
        <v>0</v>
      </c>
      <c r="E25" s="48">
        <f>SUM(C25:D25)</f>
        <v>0</v>
      </c>
    </row>
    <row r="26" spans="1:5" x14ac:dyDescent="0.25">
      <c r="A26" s="41" t="s">
        <v>39</v>
      </c>
      <c r="B26" s="50"/>
      <c r="C26" s="42">
        <f>C9+C12+C15+C18+C21+C24</f>
        <v>0</v>
      </c>
      <c r="D26" s="43">
        <f>D9+D12+D15+D18+D21+D24</f>
        <v>0</v>
      </c>
      <c r="E26" s="43">
        <f t="shared" si="0"/>
        <v>0</v>
      </c>
    </row>
    <row r="27" spans="1:5" x14ac:dyDescent="0.25">
      <c r="A27" s="11" t="s">
        <v>32</v>
      </c>
      <c r="B27" s="12"/>
      <c r="C27" s="44">
        <f>SUM(C7+C10+C13+C16+C19+C22)</f>
        <v>0</v>
      </c>
      <c r="D27" s="45">
        <f>SUM(D7+D10+D13+D16+D19+D22)</f>
        <v>0</v>
      </c>
      <c r="E27" s="45">
        <f>SUM(E7+E10+E13+E16+E19+E22)</f>
        <v>0</v>
      </c>
    </row>
  </sheetData>
  <mergeCells count="2">
    <mergeCell ref="C1:E1"/>
    <mergeCell ref="C2:E2"/>
  </mergeCells>
  <printOptions horizontalCentered="1"/>
  <pageMargins left="0.59055118110236227" right="0.59055118110236227" top="1.3779527559055118" bottom="0.78740157480314965" header="0.6692913385826772" footer="0.31496062992125984"/>
  <pageSetup paperSize="9" scale="94" orientation="portrait" r:id="rId1"/>
  <headerFooter>
    <oddHeader>&amp;L
&amp;"ITCFranklinGothic LT Book,Fett"|Budgetplan Synergy-Projekt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S102"/>
  <sheetViews>
    <sheetView workbookViewId="0">
      <selection activeCell="B11" sqref="B11"/>
    </sheetView>
  </sheetViews>
  <sheetFormatPr baseColWidth="10" defaultRowHeight="15" x14ac:dyDescent="0.25"/>
  <cols>
    <col min="1" max="1" width="6.5703125" customWidth="1"/>
    <col min="2" max="2" width="19.85546875" style="3" bestFit="1" customWidth="1"/>
    <col min="3" max="3" width="17.42578125" bestFit="1" customWidth="1"/>
    <col min="4" max="4" width="19.85546875" bestFit="1" customWidth="1"/>
    <col min="5" max="5" width="17.42578125" bestFit="1" customWidth="1"/>
    <col min="6" max="6" width="12" bestFit="1" customWidth="1"/>
    <col min="7" max="8" width="11.5703125" bestFit="1" customWidth="1"/>
    <col min="11" max="11" width="17.7109375" bestFit="1" customWidth="1"/>
    <col min="12" max="12" width="16.140625" bestFit="1" customWidth="1"/>
    <col min="13" max="14" width="12" bestFit="1" customWidth="1"/>
    <col min="15" max="15" width="17.28515625" bestFit="1" customWidth="1"/>
    <col min="16" max="16" width="34" bestFit="1" customWidth="1"/>
    <col min="17" max="17" width="11.5703125" bestFit="1" customWidth="1"/>
  </cols>
  <sheetData>
    <row r="1" spans="1:17" x14ac:dyDescent="0.25">
      <c r="B1">
        <v>12</v>
      </c>
      <c r="D1">
        <v>12</v>
      </c>
      <c r="J1" s="120" t="s">
        <v>77</v>
      </c>
      <c r="K1" s="120"/>
      <c r="L1" s="120"/>
    </row>
    <row r="2" spans="1:17" x14ac:dyDescent="0.25">
      <c r="B2">
        <v>2026</v>
      </c>
      <c r="D2">
        <v>2027</v>
      </c>
      <c r="J2" s="108" t="s">
        <v>59</v>
      </c>
      <c r="K2" s="101" t="s">
        <v>61</v>
      </c>
      <c r="L2" s="101"/>
      <c r="M2" s="101"/>
      <c r="N2" s="101"/>
      <c r="O2" s="101"/>
      <c r="P2" s="101">
        <v>2026</v>
      </c>
      <c r="Q2" s="101"/>
    </row>
    <row r="3" spans="1:17" x14ac:dyDescent="0.25">
      <c r="B3" s="3" t="s">
        <v>29</v>
      </c>
      <c r="C3" s="3" t="s">
        <v>28</v>
      </c>
      <c r="D3" s="3" t="s">
        <v>29</v>
      </c>
      <c r="E3" s="3" t="s">
        <v>28</v>
      </c>
      <c r="J3" s="101" t="s">
        <v>62</v>
      </c>
      <c r="K3" s="101" t="s">
        <v>63</v>
      </c>
      <c r="L3" s="101" t="s">
        <v>64</v>
      </c>
      <c r="M3" s="109" t="s">
        <v>40</v>
      </c>
      <c r="N3" s="109"/>
      <c r="O3" s="101" t="s">
        <v>60</v>
      </c>
      <c r="P3" s="110" t="s">
        <v>65</v>
      </c>
      <c r="Q3" s="101"/>
    </row>
    <row r="4" spans="1:17" x14ac:dyDescent="0.25">
      <c r="A4" t="s">
        <v>19</v>
      </c>
      <c r="B4" s="65">
        <f>ROUND(VLOOKUP(A4,$J$4:$P$37,7,0)/12,2)</f>
        <v>8708.2199999999993</v>
      </c>
      <c r="C4" s="65">
        <f>+B4*12</f>
        <v>104498.63999999998</v>
      </c>
      <c r="D4" s="65">
        <f>ROUND(B4*1.03,2)</f>
        <v>8969.4699999999993</v>
      </c>
      <c r="E4" s="65">
        <f>+D4*12</f>
        <v>107633.63999999998</v>
      </c>
      <c r="J4" s="2" t="s">
        <v>1</v>
      </c>
      <c r="K4" s="102">
        <v>8054.8</v>
      </c>
      <c r="L4" s="102">
        <f>+K4*1.285</f>
        <v>10350.418</v>
      </c>
      <c r="M4" s="103">
        <v>0.32529999999999998</v>
      </c>
      <c r="N4" s="102">
        <f>+L4*M4</f>
        <v>3366.9909753999996</v>
      </c>
      <c r="O4" s="65">
        <f>+L4+N4/12</f>
        <v>10631.000581283333</v>
      </c>
      <c r="P4" s="65">
        <f>+O4*1.03</f>
        <v>10949.930598721834</v>
      </c>
      <c r="Q4" s="65"/>
    </row>
    <row r="5" spans="1:17" x14ac:dyDescent="0.25">
      <c r="A5" t="s">
        <v>20</v>
      </c>
      <c r="B5" s="65">
        <f t="shared" ref="B5:B31" si="0">ROUND(VLOOKUP(A5,$J$4:$P$37,7,0)/12,2)</f>
        <v>10903.75</v>
      </c>
      <c r="C5" s="65">
        <f t="shared" ref="C5:C31" si="1">+B5*12</f>
        <v>130845</v>
      </c>
      <c r="D5" s="65">
        <f>ROUND(B5*1.03,2)</f>
        <v>11230.86</v>
      </c>
      <c r="E5" s="65">
        <f t="shared" ref="E5:E31" si="2">+D5*12</f>
        <v>134770.32</v>
      </c>
      <c r="J5" s="2" t="s">
        <v>2</v>
      </c>
      <c r="K5" s="102">
        <v>6112.24</v>
      </c>
      <c r="L5" s="102">
        <f t="shared" ref="L5:L22" si="3">+K5*1.285</f>
        <v>7854.2283999999991</v>
      </c>
      <c r="M5" s="103">
        <v>0.32529999999999998</v>
      </c>
      <c r="N5" s="102">
        <f t="shared" ref="N5:N22" si="4">+L5*M5</f>
        <v>2554.9804985199994</v>
      </c>
      <c r="O5" s="65">
        <f t="shared" ref="O5:O22" si="5">+L5+N5/12</f>
        <v>8067.1434415433323</v>
      </c>
      <c r="P5" s="65">
        <f t="shared" ref="P5:P22" si="6">+O5*1.03</f>
        <v>8309.1577447896325</v>
      </c>
    </row>
    <row r="6" spans="1:17" x14ac:dyDescent="0.25">
      <c r="A6" t="s">
        <v>21</v>
      </c>
      <c r="B6" s="65">
        <f t="shared" si="0"/>
        <v>12618.27</v>
      </c>
      <c r="C6" s="65">
        <f t="shared" si="1"/>
        <v>151419.24</v>
      </c>
      <c r="D6" s="65">
        <f t="shared" ref="D6:D31" si="7">ROUND(B6*1.03,2)</f>
        <v>12996.82</v>
      </c>
      <c r="E6" s="65">
        <f t="shared" si="2"/>
        <v>155961.84</v>
      </c>
      <c r="J6" s="2" t="s">
        <v>3</v>
      </c>
      <c r="K6" s="102">
        <v>5662.85</v>
      </c>
      <c r="L6" s="102">
        <f t="shared" si="3"/>
        <v>7276.7622499999998</v>
      </c>
      <c r="M6" s="103">
        <v>0.32529999999999998</v>
      </c>
      <c r="N6" s="102">
        <f t="shared" si="4"/>
        <v>2367.1307599249999</v>
      </c>
      <c r="O6" s="65">
        <f t="shared" si="5"/>
        <v>7474.0231466604164</v>
      </c>
      <c r="P6" s="65">
        <f t="shared" si="6"/>
        <v>7698.243841060229</v>
      </c>
    </row>
    <row r="7" spans="1:17" x14ac:dyDescent="0.25">
      <c r="A7" t="s">
        <v>22</v>
      </c>
      <c r="B7" s="65">
        <f>ROUND(VLOOKUP(A7,$J$4:$P$37,7,0),2)</f>
        <v>8664.9699999999993</v>
      </c>
      <c r="C7" s="65">
        <f t="shared" si="1"/>
        <v>103979.63999999998</v>
      </c>
      <c r="D7" s="65">
        <f t="shared" si="7"/>
        <v>8924.92</v>
      </c>
      <c r="E7" s="65">
        <f t="shared" si="2"/>
        <v>107099.04000000001</v>
      </c>
      <c r="F7" s="111"/>
      <c r="G7" s="111"/>
      <c r="H7" s="111"/>
      <c r="J7" s="2" t="s">
        <v>4</v>
      </c>
      <c r="K7" s="102">
        <v>5220.71</v>
      </c>
      <c r="L7" s="102">
        <f t="shared" si="3"/>
        <v>6708.6123499999994</v>
      </c>
      <c r="M7" s="103">
        <v>0.4647</v>
      </c>
      <c r="N7" s="102">
        <f t="shared" si="4"/>
        <v>3117.4921590449999</v>
      </c>
      <c r="O7" s="65">
        <f t="shared" si="5"/>
        <v>6968.4033632537494</v>
      </c>
      <c r="P7" s="65">
        <f t="shared" si="6"/>
        <v>7177.4554641513623</v>
      </c>
    </row>
    <row r="8" spans="1:17" x14ac:dyDescent="0.25">
      <c r="A8" t="s">
        <v>23</v>
      </c>
      <c r="B8" s="65">
        <f t="shared" ref="B8:B29" si="8">ROUND(VLOOKUP(A8,$J$4:$P$37,7,0),2)</f>
        <v>11503.87</v>
      </c>
      <c r="C8" s="65">
        <f t="shared" si="1"/>
        <v>138046.44</v>
      </c>
      <c r="D8" s="65">
        <f t="shared" si="7"/>
        <v>11848.99</v>
      </c>
      <c r="E8" s="65">
        <f t="shared" si="2"/>
        <v>142187.88</v>
      </c>
      <c r="F8" s="111"/>
      <c r="G8" s="111"/>
      <c r="H8" s="111"/>
      <c r="J8" s="2" t="s">
        <v>5</v>
      </c>
      <c r="K8" s="102">
        <v>5220.71</v>
      </c>
      <c r="L8" s="102">
        <f t="shared" si="3"/>
        <v>6708.6123499999994</v>
      </c>
      <c r="M8" s="103">
        <v>0.4647</v>
      </c>
      <c r="N8" s="102">
        <f t="shared" si="4"/>
        <v>3117.4921590449999</v>
      </c>
      <c r="O8" s="65">
        <f t="shared" si="5"/>
        <v>6968.4033632537494</v>
      </c>
      <c r="P8" s="65">
        <f t="shared" si="6"/>
        <v>7177.4554641513623</v>
      </c>
    </row>
    <row r="9" spans="1:17" x14ac:dyDescent="0.25">
      <c r="A9" t="s">
        <v>24</v>
      </c>
      <c r="B9" s="65">
        <f t="shared" si="8"/>
        <v>13404.48</v>
      </c>
      <c r="C9" s="65">
        <f t="shared" si="1"/>
        <v>160853.76000000001</v>
      </c>
      <c r="D9" s="65">
        <f t="shared" si="7"/>
        <v>13806.61</v>
      </c>
      <c r="E9" s="65">
        <f t="shared" si="2"/>
        <v>165679.32</v>
      </c>
      <c r="F9" s="111"/>
      <c r="G9" s="111"/>
      <c r="H9" s="111"/>
      <c r="J9" s="2" t="s">
        <v>6</v>
      </c>
      <c r="K9" s="102">
        <v>5068.49</v>
      </c>
      <c r="L9" s="102">
        <f t="shared" si="3"/>
        <v>6513.0096499999991</v>
      </c>
      <c r="M9" s="103">
        <v>0.4647</v>
      </c>
      <c r="N9" s="102">
        <f t="shared" si="4"/>
        <v>3026.5955843549996</v>
      </c>
      <c r="O9" s="65">
        <f t="shared" si="5"/>
        <v>6765.2259486962494</v>
      </c>
      <c r="P9" s="65">
        <f t="shared" si="6"/>
        <v>6968.1827271571374</v>
      </c>
    </row>
    <row r="10" spans="1:17" x14ac:dyDescent="0.25">
      <c r="A10" t="s">
        <v>25</v>
      </c>
      <c r="B10" s="65">
        <f t="shared" si="8"/>
        <v>15672.77</v>
      </c>
      <c r="C10" s="65">
        <f t="shared" si="1"/>
        <v>188073.24</v>
      </c>
      <c r="D10" s="65">
        <f t="shared" si="7"/>
        <v>16142.95</v>
      </c>
      <c r="E10" s="65">
        <f t="shared" si="2"/>
        <v>193715.40000000002</v>
      </c>
      <c r="F10" s="111"/>
      <c r="G10" s="111"/>
      <c r="H10" s="111"/>
      <c r="J10" s="2" t="s">
        <v>7</v>
      </c>
      <c r="K10" s="102">
        <v>4619.1000000000004</v>
      </c>
      <c r="L10" s="102">
        <f t="shared" si="3"/>
        <v>5935.5434999999998</v>
      </c>
      <c r="M10" s="103">
        <v>0.74350000000000005</v>
      </c>
      <c r="N10" s="102">
        <f t="shared" si="4"/>
        <v>4413.0765922500004</v>
      </c>
      <c r="O10" s="65">
        <f t="shared" si="5"/>
        <v>6303.2998826875</v>
      </c>
      <c r="P10" s="65">
        <f t="shared" si="6"/>
        <v>6492.3988791681249</v>
      </c>
    </row>
    <row r="11" spans="1:17" x14ac:dyDescent="0.25">
      <c r="A11" s="2" t="s">
        <v>1</v>
      </c>
      <c r="B11" s="65">
        <f t="shared" si="8"/>
        <v>10949.93</v>
      </c>
      <c r="C11" s="65">
        <f t="shared" si="1"/>
        <v>131399.16</v>
      </c>
      <c r="D11" s="65">
        <f t="shared" si="7"/>
        <v>11278.43</v>
      </c>
      <c r="E11" s="65">
        <f t="shared" si="2"/>
        <v>135341.16</v>
      </c>
      <c r="F11" s="112"/>
      <c r="G11" s="112"/>
      <c r="H11" s="111"/>
      <c r="J11" s="2" t="s">
        <v>8</v>
      </c>
      <c r="K11" s="102">
        <v>4474.13</v>
      </c>
      <c r="L11" s="102">
        <f t="shared" si="3"/>
        <v>5749.2570500000002</v>
      </c>
      <c r="M11" s="103">
        <v>0.74350000000000005</v>
      </c>
      <c r="N11" s="102">
        <f t="shared" si="4"/>
        <v>4274.5726166750001</v>
      </c>
      <c r="O11" s="65">
        <f t="shared" si="5"/>
        <v>6105.4714347229165</v>
      </c>
      <c r="P11" s="65">
        <f t="shared" si="6"/>
        <v>6288.635577764604</v>
      </c>
    </row>
    <row r="12" spans="1:17" x14ac:dyDescent="0.25">
      <c r="A12" s="2" t="s">
        <v>2</v>
      </c>
      <c r="B12" s="65">
        <f t="shared" si="8"/>
        <v>8309.16</v>
      </c>
      <c r="C12" s="65">
        <f t="shared" si="1"/>
        <v>99709.92</v>
      </c>
      <c r="D12" s="65">
        <f t="shared" si="7"/>
        <v>8558.43</v>
      </c>
      <c r="E12" s="65">
        <f t="shared" si="2"/>
        <v>102701.16</v>
      </c>
      <c r="F12" s="112"/>
      <c r="G12" s="112"/>
      <c r="H12" s="112"/>
      <c r="J12" s="2" t="s">
        <v>9</v>
      </c>
      <c r="K12" s="102">
        <v>3925.17</v>
      </c>
      <c r="L12" s="102">
        <f t="shared" si="3"/>
        <v>5043.8434499999994</v>
      </c>
      <c r="M12" s="103">
        <v>0.74350000000000005</v>
      </c>
      <c r="N12" s="102">
        <f t="shared" si="4"/>
        <v>3750.0976050749996</v>
      </c>
      <c r="O12" s="65">
        <f t="shared" si="5"/>
        <v>5356.3515837562491</v>
      </c>
      <c r="P12" s="65">
        <f t="shared" si="6"/>
        <v>5517.0421312689368</v>
      </c>
    </row>
    <row r="13" spans="1:17" x14ac:dyDescent="0.25">
      <c r="A13" s="2" t="s">
        <v>3</v>
      </c>
      <c r="B13" s="65">
        <f t="shared" si="8"/>
        <v>7698.24</v>
      </c>
      <c r="C13" s="65">
        <f t="shared" si="1"/>
        <v>92378.880000000005</v>
      </c>
      <c r="D13" s="65">
        <f t="shared" si="7"/>
        <v>7929.19</v>
      </c>
      <c r="E13" s="65">
        <f t="shared" si="2"/>
        <v>95150.28</v>
      </c>
      <c r="F13" s="112"/>
      <c r="G13" s="112"/>
      <c r="H13" s="112"/>
      <c r="J13" s="2" t="s">
        <v>10</v>
      </c>
      <c r="K13" s="102">
        <v>3818.66</v>
      </c>
      <c r="L13" s="102">
        <f t="shared" si="3"/>
        <v>4906.9780999999994</v>
      </c>
      <c r="M13" s="103">
        <v>0.74350000000000005</v>
      </c>
      <c r="N13" s="102">
        <f t="shared" si="4"/>
        <v>3648.3382173499999</v>
      </c>
      <c r="O13" s="65">
        <f t="shared" si="5"/>
        <v>5211.006284779166</v>
      </c>
      <c r="P13" s="65">
        <f t="shared" si="6"/>
        <v>5367.3364733225408</v>
      </c>
    </row>
    <row r="14" spans="1:17" x14ac:dyDescent="0.25">
      <c r="A14" s="2" t="s">
        <v>4</v>
      </c>
      <c r="B14" s="65">
        <f t="shared" si="8"/>
        <v>7177.46</v>
      </c>
      <c r="C14" s="65">
        <f t="shared" si="1"/>
        <v>86129.52</v>
      </c>
      <c r="D14" s="65">
        <f t="shared" si="7"/>
        <v>7392.78</v>
      </c>
      <c r="E14" s="65">
        <f t="shared" si="2"/>
        <v>88713.36</v>
      </c>
      <c r="F14" s="112"/>
      <c r="G14" s="112"/>
      <c r="H14" s="112"/>
      <c r="J14" s="2" t="s">
        <v>0</v>
      </c>
      <c r="K14" s="102">
        <v>3692.14</v>
      </c>
      <c r="L14" s="102">
        <f t="shared" si="3"/>
        <v>4744.3998999999994</v>
      </c>
      <c r="M14" s="103">
        <v>0.88139999999999996</v>
      </c>
      <c r="N14" s="102">
        <f t="shared" si="4"/>
        <v>4181.7140718599994</v>
      </c>
      <c r="O14" s="65">
        <f t="shared" si="5"/>
        <v>5092.876072654999</v>
      </c>
      <c r="P14" s="65">
        <f t="shared" si="6"/>
        <v>5245.6623548346488</v>
      </c>
    </row>
    <row r="15" spans="1:17" x14ac:dyDescent="0.25">
      <c r="A15" s="2" t="s">
        <v>5</v>
      </c>
      <c r="B15" s="65">
        <f t="shared" si="8"/>
        <v>7177.46</v>
      </c>
      <c r="C15" s="65">
        <f t="shared" si="1"/>
        <v>86129.52</v>
      </c>
      <c r="D15" s="65">
        <f t="shared" si="7"/>
        <v>7392.78</v>
      </c>
      <c r="E15" s="65">
        <f t="shared" si="2"/>
        <v>88713.36</v>
      </c>
      <c r="F15" s="112"/>
      <c r="G15" s="112"/>
      <c r="H15" s="112"/>
      <c r="J15" s="2" t="s">
        <v>11</v>
      </c>
      <c r="K15" s="102">
        <v>3545.69</v>
      </c>
      <c r="L15" s="102">
        <f t="shared" si="3"/>
        <v>4556.2116500000002</v>
      </c>
      <c r="M15" s="103">
        <v>0.88139999999999996</v>
      </c>
      <c r="N15" s="102">
        <f t="shared" si="4"/>
        <v>4015.8449483099998</v>
      </c>
      <c r="O15" s="65">
        <f t="shared" si="5"/>
        <v>4890.8653956925</v>
      </c>
      <c r="P15" s="65">
        <f t="shared" si="6"/>
        <v>5037.5913575632749</v>
      </c>
    </row>
    <row r="16" spans="1:17" x14ac:dyDescent="0.25">
      <c r="A16" s="2" t="s">
        <v>6</v>
      </c>
      <c r="B16" s="65">
        <f t="shared" si="8"/>
        <v>6968.18</v>
      </c>
      <c r="C16" s="65">
        <f t="shared" si="1"/>
        <v>83618.16</v>
      </c>
      <c r="D16" s="65">
        <f t="shared" si="7"/>
        <v>7177.23</v>
      </c>
      <c r="E16" s="65">
        <f t="shared" si="2"/>
        <v>86126.76</v>
      </c>
      <c r="F16" s="112"/>
      <c r="G16" s="112"/>
      <c r="H16" s="112"/>
      <c r="J16" s="2" t="s">
        <v>12</v>
      </c>
      <c r="K16" s="102">
        <v>3447.2</v>
      </c>
      <c r="L16" s="102">
        <f t="shared" si="3"/>
        <v>4429.6519999999991</v>
      </c>
      <c r="M16" s="103">
        <v>0.88139999999999996</v>
      </c>
      <c r="N16" s="102">
        <f t="shared" si="4"/>
        <v>3904.2952727999991</v>
      </c>
      <c r="O16" s="65">
        <f t="shared" si="5"/>
        <v>4755.009939399999</v>
      </c>
      <c r="P16" s="65">
        <f t="shared" si="6"/>
        <v>4897.6602375819994</v>
      </c>
    </row>
    <row r="17" spans="1:16" x14ac:dyDescent="0.25">
      <c r="A17" s="2" t="s">
        <v>7</v>
      </c>
      <c r="B17" s="65">
        <f t="shared" si="8"/>
        <v>6492.4</v>
      </c>
      <c r="C17" s="65">
        <f t="shared" si="1"/>
        <v>77908.799999999988</v>
      </c>
      <c r="D17" s="65">
        <f t="shared" si="7"/>
        <v>6687.17</v>
      </c>
      <c r="E17" s="65">
        <f t="shared" si="2"/>
        <v>80246.040000000008</v>
      </c>
      <c r="F17" s="112"/>
      <c r="G17" s="112"/>
      <c r="H17" s="112"/>
      <c r="J17" s="2" t="s">
        <v>13</v>
      </c>
      <c r="K17" s="102">
        <v>3330.99</v>
      </c>
      <c r="L17" s="102">
        <f t="shared" si="3"/>
        <v>4280.3221499999991</v>
      </c>
      <c r="M17" s="103">
        <v>0.88139999999999996</v>
      </c>
      <c r="N17" s="102">
        <f t="shared" si="4"/>
        <v>3772.6759430099992</v>
      </c>
      <c r="O17" s="65">
        <f t="shared" si="5"/>
        <v>4594.7118119174993</v>
      </c>
      <c r="P17" s="65">
        <f t="shared" si="6"/>
        <v>4732.5531662750245</v>
      </c>
    </row>
    <row r="18" spans="1:16" x14ac:dyDescent="0.25">
      <c r="A18" s="2" t="s">
        <v>8</v>
      </c>
      <c r="B18" s="65">
        <f t="shared" si="8"/>
        <v>6288.64</v>
      </c>
      <c r="C18" s="65">
        <f t="shared" si="1"/>
        <v>75463.680000000008</v>
      </c>
      <c r="D18" s="65">
        <f t="shared" si="7"/>
        <v>6477.3</v>
      </c>
      <c r="E18" s="65">
        <f t="shared" si="2"/>
        <v>77727.600000000006</v>
      </c>
      <c r="F18" s="112"/>
      <c r="G18" s="112"/>
      <c r="H18" s="112"/>
      <c r="J18" s="2" t="s">
        <v>14</v>
      </c>
      <c r="K18" s="102">
        <v>3240.61</v>
      </c>
      <c r="L18" s="102">
        <f t="shared" si="3"/>
        <v>4164.1838500000003</v>
      </c>
      <c r="M18" s="103">
        <v>0.87429999999999997</v>
      </c>
      <c r="N18" s="102">
        <f t="shared" si="4"/>
        <v>3640.7459400550001</v>
      </c>
      <c r="O18" s="65">
        <f t="shared" si="5"/>
        <v>4467.579345004584</v>
      </c>
      <c r="P18" s="65">
        <f t="shared" si="6"/>
        <v>4601.6067253547217</v>
      </c>
    </row>
    <row r="19" spans="1:16" x14ac:dyDescent="0.25">
      <c r="A19" s="2" t="s">
        <v>9</v>
      </c>
      <c r="B19" s="65">
        <f t="shared" si="8"/>
        <v>5517.04</v>
      </c>
      <c r="C19" s="65">
        <f t="shared" si="1"/>
        <v>66204.479999999996</v>
      </c>
      <c r="D19" s="65">
        <f t="shared" si="7"/>
        <v>5682.55</v>
      </c>
      <c r="E19" s="65">
        <f t="shared" si="2"/>
        <v>68190.600000000006</v>
      </c>
      <c r="F19" s="112"/>
      <c r="G19" s="112"/>
      <c r="H19" s="112"/>
      <c r="J19" s="2" t="s">
        <v>15</v>
      </c>
      <c r="K19" s="102">
        <v>3105.03</v>
      </c>
      <c r="L19" s="102">
        <f t="shared" si="3"/>
        <v>3989.9635499999999</v>
      </c>
      <c r="M19" s="103">
        <v>0.87429999999999997</v>
      </c>
      <c r="N19" s="102">
        <f t="shared" si="4"/>
        <v>3488.4251317649996</v>
      </c>
      <c r="O19" s="65">
        <f t="shared" si="5"/>
        <v>4280.6656443137499</v>
      </c>
      <c r="P19" s="65">
        <f t="shared" si="6"/>
        <v>4409.0856136431621</v>
      </c>
    </row>
    <row r="20" spans="1:16" x14ac:dyDescent="0.25">
      <c r="A20" s="2" t="s">
        <v>10</v>
      </c>
      <c r="B20" s="65">
        <f t="shared" si="8"/>
        <v>5367.34</v>
      </c>
      <c r="C20" s="65">
        <f t="shared" si="1"/>
        <v>64408.08</v>
      </c>
      <c r="D20" s="65">
        <f t="shared" si="7"/>
        <v>5528.36</v>
      </c>
      <c r="E20" s="65">
        <f t="shared" si="2"/>
        <v>66340.319999999992</v>
      </c>
      <c r="F20" s="112"/>
      <c r="G20" s="112"/>
      <c r="H20" s="112"/>
      <c r="J20" s="2" t="s">
        <v>16</v>
      </c>
      <c r="K20" s="102">
        <v>3014.64</v>
      </c>
      <c r="L20" s="102">
        <f t="shared" si="3"/>
        <v>3873.8123999999998</v>
      </c>
      <c r="M20" s="103">
        <v>0.87429999999999997</v>
      </c>
      <c r="N20" s="102">
        <f t="shared" si="4"/>
        <v>3386.8741813199995</v>
      </c>
      <c r="O20" s="65">
        <f t="shared" si="5"/>
        <v>4156.0519151099998</v>
      </c>
      <c r="P20" s="65">
        <f t="shared" si="6"/>
        <v>4280.7334725633</v>
      </c>
    </row>
    <row r="21" spans="1:16" x14ac:dyDescent="0.25">
      <c r="A21" s="2" t="s">
        <v>0</v>
      </c>
      <c r="B21" s="65">
        <f t="shared" si="8"/>
        <v>5245.66</v>
      </c>
      <c r="C21" s="65">
        <f t="shared" si="1"/>
        <v>62947.92</v>
      </c>
      <c r="D21" s="65">
        <f t="shared" si="7"/>
        <v>5403.03</v>
      </c>
      <c r="E21" s="65">
        <f t="shared" si="2"/>
        <v>64836.36</v>
      </c>
      <c r="F21" s="112"/>
      <c r="G21" s="112"/>
      <c r="H21" s="112"/>
      <c r="J21" s="2" t="s">
        <v>17</v>
      </c>
      <c r="K21" s="102">
        <v>2917.8</v>
      </c>
      <c r="L21" s="102">
        <f t="shared" si="3"/>
        <v>3749.373</v>
      </c>
      <c r="M21" s="103">
        <v>0.87429999999999997</v>
      </c>
      <c r="N21" s="102">
        <f t="shared" si="4"/>
        <v>3278.0768138999997</v>
      </c>
      <c r="O21" s="65">
        <f t="shared" si="5"/>
        <v>4022.5460678250001</v>
      </c>
      <c r="P21" s="65">
        <f t="shared" si="6"/>
        <v>4143.2224498597507</v>
      </c>
    </row>
    <row r="22" spans="1:16" x14ac:dyDescent="0.25">
      <c r="A22" s="2" t="s">
        <v>11</v>
      </c>
      <c r="B22" s="65">
        <f t="shared" si="8"/>
        <v>5037.59</v>
      </c>
      <c r="C22" s="65">
        <f t="shared" si="1"/>
        <v>60451.08</v>
      </c>
      <c r="D22" s="65">
        <f t="shared" si="7"/>
        <v>5188.72</v>
      </c>
      <c r="E22" s="65">
        <f t="shared" si="2"/>
        <v>62264.639999999999</v>
      </c>
      <c r="F22" s="112"/>
      <c r="G22" s="112"/>
      <c r="H22" s="112"/>
      <c r="J22" s="2" t="s">
        <v>18</v>
      </c>
      <c r="K22" s="102">
        <v>2465.06</v>
      </c>
      <c r="L22" s="102">
        <f t="shared" si="3"/>
        <v>3167.6020999999996</v>
      </c>
      <c r="M22" s="103">
        <v>0.87429999999999997</v>
      </c>
      <c r="N22" s="102">
        <f t="shared" si="4"/>
        <v>2769.4345160299995</v>
      </c>
      <c r="O22" s="65">
        <f t="shared" si="5"/>
        <v>3398.3883096691661</v>
      </c>
      <c r="P22" s="65">
        <f t="shared" si="6"/>
        <v>3500.3399589592414</v>
      </c>
    </row>
    <row r="23" spans="1:16" x14ac:dyDescent="0.25">
      <c r="A23" s="2" t="s">
        <v>12</v>
      </c>
      <c r="B23" s="65">
        <f t="shared" si="8"/>
        <v>4897.66</v>
      </c>
      <c r="C23" s="65">
        <f t="shared" si="1"/>
        <v>58771.92</v>
      </c>
      <c r="D23" s="65">
        <f t="shared" si="7"/>
        <v>5044.59</v>
      </c>
      <c r="E23" s="65">
        <f t="shared" si="2"/>
        <v>60535.08</v>
      </c>
      <c r="F23" s="112"/>
      <c r="G23" s="112"/>
      <c r="H23" s="112"/>
      <c r="M23" s="65"/>
      <c r="N23" s="65"/>
      <c r="O23" s="65"/>
    </row>
    <row r="24" spans="1:16" x14ac:dyDescent="0.25">
      <c r="A24" s="2" t="s">
        <v>13</v>
      </c>
      <c r="B24" s="65">
        <f t="shared" si="8"/>
        <v>4732.55</v>
      </c>
      <c r="C24" s="65">
        <f t="shared" si="1"/>
        <v>56790.600000000006</v>
      </c>
      <c r="D24" s="65">
        <f t="shared" si="7"/>
        <v>4874.53</v>
      </c>
      <c r="E24" s="65">
        <f t="shared" si="2"/>
        <v>58494.36</v>
      </c>
      <c r="F24" s="112"/>
      <c r="G24" s="112"/>
      <c r="H24" s="112"/>
      <c r="M24" s="65"/>
      <c r="N24" s="65"/>
      <c r="O24" s="65"/>
    </row>
    <row r="25" spans="1:16" x14ac:dyDescent="0.25">
      <c r="A25" s="2" t="s">
        <v>14</v>
      </c>
      <c r="B25" s="65">
        <f t="shared" si="8"/>
        <v>4601.6099999999997</v>
      </c>
      <c r="C25" s="65">
        <f t="shared" si="1"/>
        <v>55219.319999999992</v>
      </c>
      <c r="D25" s="65">
        <f t="shared" si="7"/>
        <v>4739.66</v>
      </c>
      <c r="E25" s="65">
        <f t="shared" si="2"/>
        <v>56875.92</v>
      </c>
      <c r="F25" s="112"/>
      <c r="G25" s="112"/>
      <c r="H25" s="112"/>
      <c r="J25" s="113" t="s">
        <v>66</v>
      </c>
      <c r="K25" s="101"/>
      <c r="L25" s="101"/>
      <c r="M25" s="101"/>
      <c r="N25" s="101"/>
      <c r="O25" s="101">
        <v>2025</v>
      </c>
      <c r="P25" s="101">
        <v>2026</v>
      </c>
    </row>
    <row r="26" spans="1:16" x14ac:dyDescent="0.25">
      <c r="A26" s="2" t="s">
        <v>15</v>
      </c>
      <c r="B26" s="65">
        <f t="shared" si="8"/>
        <v>4409.09</v>
      </c>
      <c r="C26" s="65">
        <f t="shared" si="1"/>
        <v>52909.08</v>
      </c>
      <c r="D26" s="65">
        <f t="shared" si="7"/>
        <v>4541.3599999999997</v>
      </c>
      <c r="E26" s="65">
        <f t="shared" si="2"/>
        <v>54496.319999999992</v>
      </c>
      <c r="F26" s="112"/>
      <c r="G26" s="112"/>
      <c r="H26" s="112"/>
      <c r="J26" s="114" t="s">
        <v>67</v>
      </c>
      <c r="K26" s="101"/>
      <c r="L26" s="101"/>
      <c r="M26" s="101"/>
      <c r="N26" s="101"/>
      <c r="O26" s="101" t="s">
        <v>68</v>
      </c>
      <c r="P26" s="110" t="s">
        <v>65</v>
      </c>
    </row>
    <row r="27" spans="1:16" x14ac:dyDescent="0.25">
      <c r="A27" s="2" t="s">
        <v>16</v>
      </c>
      <c r="B27" s="65">
        <f t="shared" si="8"/>
        <v>4280.7299999999996</v>
      </c>
      <c r="C27" s="65">
        <f t="shared" si="1"/>
        <v>51368.759999999995</v>
      </c>
      <c r="D27" s="65">
        <f t="shared" si="7"/>
        <v>4409.1499999999996</v>
      </c>
      <c r="E27" s="65">
        <f t="shared" si="2"/>
        <v>52909.799999999996</v>
      </c>
      <c r="F27" s="112"/>
      <c r="G27" s="112"/>
      <c r="H27" s="112"/>
      <c r="J27" t="s">
        <v>22</v>
      </c>
      <c r="O27" s="102">
        <v>8412.59</v>
      </c>
      <c r="P27" s="102">
        <f>+O27*1.03</f>
        <v>8664.9677000000011</v>
      </c>
    </row>
    <row r="28" spans="1:16" x14ac:dyDescent="0.25">
      <c r="A28" s="2" t="s">
        <v>17</v>
      </c>
      <c r="B28" s="65">
        <f t="shared" si="8"/>
        <v>4143.22</v>
      </c>
      <c r="C28" s="65">
        <f t="shared" si="1"/>
        <v>49718.64</v>
      </c>
      <c r="D28" s="65">
        <f t="shared" si="7"/>
        <v>4267.5200000000004</v>
      </c>
      <c r="E28" s="65">
        <f t="shared" si="2"/>
        <v>51210.240000000005</v>
      </c>
      <c r="F28" s="112"/>
      <c r="G28" s="112"/>
      <c r="H28" s="112"/>
      <c r="J28" t="s">
        <v>23</v>
      </c>
      <c r="O28" s="102">
        <v>11168.81</v>
      </c>
      <c r="P28" s="102">
        <f>+O28*1.03</f>
        <v>11503.874299999999</v>
      </c>
    </row>
    <row r="29" spans="1:16" x14ac:dyDescent="0.25">
      <c r="A29" s="2" t="s">
        <v>18</v>
      </c>
      <c r="B29" s="65">
        <f t="shared" si="8"/>
        <v>3500.34</v>
      </c>
      <c r="C29" s="65">
        <f t="shared" si="1"/>
        <v>42004.08</v>
      </c>
      <c r="D29" s="65">
        <f t="shared" si="7"/>
        <v>3605.35</v>
      </c>
      <c r="E29" s="65">
        <f t="shared" si="2"/>
        <v>43264.2</v>
      </c>
      <c r="F29" s="112"/>
      <c r="G29" s="112"/>
      <c r="H29" s="112"/>
      <c r="J29" t="s">
        <v>24</v>
      </c>
      <c r="O29" s="102">
        <v>13014.06</v>
      </c>
      <c r="P29" s="102">
        <f>+O29*1.03</f>
        <v>13404.4818</v>
      </c>
    </row>
    <row r="30" spans="1:16" x14ac:dyDescent="0.25">
      <c r="A30" s="115" t="s">
        <v>69</v>
      </c>
      <c r="B30" s="65">
        <f>ROUND(VLOOKUP(A30,$J$4:$P$43,7,0),2)</f>
        <v>65.22</v>
      </c>
      <c r="C30" s="65">
        <f t="shared" si="1"/>
        <v>782.64</v>
      </c>
      <c r="D30" s="65">
        <f>ROUND(B30*1.016,2)</f>
        <v>66.260000000000005</v>
      </c>
      <c r="E30" s="65">
        <f t="shared" si="2"/>
        <v>795.12000000000012</v>
      </c>
      <c r="J30" t="s">
        <v>25</v>
      </c>
      <c r="O30" s="102">
        <v>15216.28</v>
      </c>
      <c r="P30" s="102">
        <f>+O30*1.03</f>
        <v>15672.768400000001</v>
      </c>
    </row>
    <row r="31" spans="1:16" x14ac:dyDescent="0.25">
      <c r="A31" s="115" t="s">
        <v>70</v>
      </c>
      <c r="B31" s="65">
        <f>ROUND(VLOOKUP(A31,$J$4:$P$43,7,0),2)</f>
        <v>69.569999999999993</v>
      </c>
      <c r="C31" s="65">
        <f t="shared" si="1"/>
        <v>834.83999999999992</v>
      </c>
      <c r="D31" s="65">
        <f>ROUND(B31*1.016,2)</f>
        <v>70.680000000000007</v>
      </c>
      <c r="E31" s="65">
        <f t="shared" si="2"/>
        <v>848.16000000000008</v>
      </c>
    </row>
    <row r="33" spans="3:19" x14ac:dyDescent="0.25">
      <c r="J33" s="108" t="s">
        <v>71</v>
      </c>
      <c r="O33" s="101">
        <v>2025</v>
      </c>
      <c r="P33" s="101">
        <v>2026</v>
      </c>
    </row>
    <row r="34" spans="3:19" x14ac:dyDescent="0.25">
      <c r="J34" s="114" t="s">
        <v>67</v>
      </c>
      <c r="O34" s="101" t="s">
        <v>68</v>
      </c>
      <c r="P34" s="110" t="s">
        <v>65</v>
      </c>
    </row>
    <row r="35" spans="3:19" x14ac:dyDescent="0.25">
      <c r="J35" t="s">
        <v>19</v>
      </c>
      <c r="O35" s="102">
        <v>101455</v>
      </c>
      <c r="P35" s="102">
        <f>+O35*1.03</f>
        <v>104498.65000000001</v>
      </c>
    </row>
    <row r="36" spans="3:19" x14ac:dyDescent="0.25">
      <c r="J36" t="s">
        <v>20</v>
      </c>
      <c r="O36" s="102">
        <v>127034</v>
      </c>
      <c r="P36" s="102">
        <f t="shared" ref="P36:P37" si="9">+O36*1.03</f>
        <v>130845.02</v>
      </c>
    </row>
    <row r="37" spans="3:19" x14ac:dyDescent="0.25">
      <c r="J37" t="s">
        <v>21</v>
      </c>
      <c r="O37" s="102">
        <v>147009</v>
      </c>
      <c r="P37" s="102">
        <f t="shared" si="9"/>
        <v>151419.26999999999</v>
      </c>
    </row>
    <row r="38" spans="3:19" x14ac:dyDescent="0.25">
      <c r="O38" s="102"/>
      <c r="P38" s="102"/>
    </row>
    <row r="39" spans="3:19" x14ac:dyDescent="0.25">
      <c r="C39" s="116"/>
      <c r="D39" s="117"/>
      <c r="E39" s="116"/>
    </row>
    <row r="40" spans="3:19" x14ac:dyDescent="0.25">
      <c r="C40" s="118"/>
      <c r="D40" s="118"/>
      <c r="E40" s="118"/>
      <c r="J40" s="108" t="s">
        <v>72</v>
      </c>
      <c r="K40" s="101">
        <v>2024</v>
      </c>
      <c r="L40" s="101" t="s">
        <v>73</v>
      </c>
      <c r="M40" s="101"/>
      <c r="N40" s="101"/>
      <c r="O40" s="101">
        <v>2025</v>
      </c>
      <c r="P40" s="101">
        <v>2026</v>
      </c>
    </row>
    <row r="41" spans="3:19" x14ac:dyDescent="0.25">
      <c r="J41" t="s">
        <v>74</v>
      </c>
    </row>
    <row r="42" spans="3:19" x14ac:dyDescent="0.25">
      <c r="J42" s="119" t="s">
        <v>69</v>
      </c>
      <c r="K42" s="102">
        <f>57.61</f>
        <v>57.61</v>
      </c>
      <c r="L42" s="118">
        <f>+K42/13.25</f>
        <v>4.3479245283018866</v>
      </c>
      <c r="O42" s="102">
        <f>+K42</f>
        <v>57.61</v>
      </c>
      <c r="P42" s="102">
        <f>15*L42</f>
        <v>65.218867924528297</v>
      </c>
      <c r="Q42" t="s">
        <v>75</v>
      </c>
      <c r="S42" s="1"/>
    </row>
    <row r="43" spans="3:19" x14ac:dyDescent="0.25">
      <c r="J43" s="119" t="s">
        <v>70</v>
      </c>
      <c r="K43" s="102">
        <v>61.96</v>
      </c>
      <c r="L43" s="118">
        <f>+K43/14.25</f>
        <v>4.3480701754385969</v>
      </c>
      <c r="O43" s="102">
        <f>+K43</f>
        <v>61.96</v>
      </c>
      <c r="P43" s="102">
        <f>16*L43</f>
        <v>69.56912280701755</v>
      </c>
      <c r="Q43" t="s">
        <v>76</v>
      </c>
    </row>
    <row r="102" spans="19:19" x14ac:dyDescent="0.25">
      <c r="S102" s="1"/>
    </row>
  </sheetData>
  <mergeCells count="1">
    <mergeCell ref="M3:N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5:A31"/>
  <sheetViews>
    <sheetView workbookViewId="0">
      <selection activeCell="B11" sqref="B11"/>
    </sheetView>
  </sheetViews>
  <sheetFormatPr baseColWidth="10" defaultRowHeight="15" x14ac:dyDescent="0.25"/>
  <cols>
    <col min="1" max="1" width="20.85546875" bestFit="1" customWidth="1"/>
    <col min="2" max="2" width="55" bestFit="1" customWidth="1"/>
  </cols>
  <sheetData>
    <row r="5" spans="1:1" x14ac:dyDescent="0.25">
      <c r="A5" t="s">
        <v>45</v>
      </c>
    </row>
    <row r="6" spans="1:1" x14ac:dyDescent="0.25">
      <c r="A6" t="s">
        <v>41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30" spans="1:1" x14ac:dyDescent="0.25">
      <c r="A30" t="s">
        <v>69</v>
      </c>
    </row>
    <row r="31" spans="1:1" x14ac:dyDescent="0.25">
      <c r="A31" t="s">
        <v>70</v>
      </c>
    </row>
  </sheetData>
  <dataValidations count="1">
    <dataValidation type="list" allowBlank="1" showInputMessage="1" showErrorMessage="1" sqref="A8" xr:uid="{00000000-0002-0000-0300-000000000000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Dateneingabe Synergy-Projekte</vt:lpstr>
      <vt:lpstr>Budget Übersicht automatisch</vt:lpstr>
      <vt:lpstr>Entgelttabellen</vt:lpstr>
      <vt:lpstr>Dropdown</vt:lpstr>
      <vt:lpstr>'Budget Übersicht automatisch'!Druckbereich</vt:lpstr>
      <vt:lpstr>'Dateneingabe Synergy-Projekte'!Druckbereich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Heinze</dc:creator>
  <cp:lastModifiedBy>Werner, Susanne</cp:lastModifiedBy>
  <cp:lastPrinted>2025-05-26T07:39:58Z</cp:lastPrinted>
  <dcterms:created xsi:type="dcterms:W3CDTF">2020-07-10T19:38:39Z</dcterms:created>
  <dcterms:modified xsi:type="dcterms:W3CDTF">2025-05-26T07:46:59Z</dcterms:modified>
</cp:coreProperties>
</file>