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ate1904="1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Fe\SG-Fakultaetsfinanzierung\4a_IZKF-Grundsatz-Anträge-Berichte\0_Dokumente_Formulare_Vorgehensweisen\3_Formulare_Vorlagen\1_ELAN\2_Synergy_Vorlagen Antragsunterlagen\"/>
    </mc:Choice>
  </mc:AlternateContent>
  <xr:revisionPtr revIDLastSave="0" documentId="13_ncr:1_{8699AE52-1F88-4412-888F-F5277D7A204B}" xr6:coauthVersionLast="47" xr6:coauthVersionMax="47" xr10:uidLastSave="{00000000-0000-0000-0000-000000000000}"/>
  <bookViews>
    <workbookView xWindow="28680" yWindow="-120" windowWidth="29040" windowHeight="15840" tabRatio="845" xr2:uid="{00000000-000D-0000-FFFF-FFFF00000000}"/>
  </bookViews>
  <sheets>
    <sheet name="Dateneingabe Synergy-Projekte" sheetId="4" r:id="rId1"/>
    <sheet name="Budget Übersicht automatisch" sheetId="35" r:id="rId2"/>
    <sheet name="Entgelttabellen" sheetId="3" state="hidden" r:id="rId3"/>
    <sheet name="Dropdown" sheetId="7" state="hidden" r:id="rId4"/>
  </sheets>
  <definedNames>
    <definedName name="_xlnm._FilterDatabase" localSheetId="0" hidden="1">'Dateneingabe Synergy-Projekte'!#REF!</definedName>
    <definedName name="_xlnm.Print_Area" localSheetId="1">'Budget Übersicht automatisch'!$A$1:$E$18</definedName>
    <definedName name="_xlnm.Print_Area" localSheetId="0">'Dateneingabe Synergy-Projekte'!$A$1:$I$47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3" l="1"/>
  <c r="J44" i="3" s="1"/>
  <c r="K44" i="3" s="1"/>
  <c r="D10" i="3" s="1"/>
  <c r="I43" i="3"/>
  <c r="J43" i="3" s="1"/>
  <c r="K43" i="3" s="1"/>
  <c r="D9" i="3" s="1"/>
  <c r="E9" i="3" s="1"/>
  <c r="K42" i="3"/>
  <c r="D8" i="3" s="1"/>
  <c r="E8" i="3" s="1"/>
  <c r="J42" i="3"/>
  <c r="I42" i="3"/>
  <c r="I41" i="3"/>
  <c r="J41" i="3" s="1"/>
  <c r="L29" i="3"/>
  <c r="J29" i="3"/>
  <c r="I29" i="3"/>
  <c r="N28" i="3"/>
  <c r="L28" i="3"/>
  <c r="M28" i="3" s="1"/>
  <c r="J28" i="3"/>
  <c r="O28" i="3" s="1"/>
  <c r="P28" i="3" s="1"/>
  <c r="Q28" i="3" s="1"/>
  <c r="I28" i="3"/>
  <c r="N27" i="3"/>
  <c r="Q27" i="3" s="1"/>
  <c r="M27" i="3"/>
  <c r="J27" i="3"/>
  <c r="O27" i="3" s="1"/>
  <c r="P27" i="3" s="1"/>
  <c r="I27" i="3"/>
  <c r="L27" i="3" s="1"/>
  <c r="J26" i="3"/>
  <c r="O26" i="3" s="1"/>
  <c r="P26" i="3" s="1"/>
  <c r="I26" i="3"/>
  <c r="P25" i="3"/>
  <c r="O25" i="3"/>
  <c r="L25" i="3"/>
  <c r="J25" i="3"/>
  <c r="I25" i="3"/>
  <c r="N24" i="3"/>
  <c r="L24" i="3"/>
  <c r="M24" i="3" s="1"/>
  <c r="J24" i="3"/>
  <c r="O24" i="3" s="1"/>
  <c r="P24" i="3" s="1"/>
  <c r="I24" i="3"/>
  <c r="N23" i="3"/>
  <c r="J23" i="3"/>
  <c r="O23" i="3" s="1"/>
  <c r="P23" i="3" s="1"/>
  <c r="I23" i="3"/>
  <c r="L23" i="3" s="1"/>
  <c r="O22" i="3"/>
  <c r="P22" i="3" s="1"/>
  <c r="J22" i="3"/>
  <c r="N22" i="3" s="1"/>
  <c r="Q22" i="3" s="1"/>
  <c r="I22" i="3"/>
  <c r="O21" i="3"/>
  <c r="P21" i="3" s="1"/>
  <c r="L21" i="3"/>
  <c r="J21" i="3"/>
  <c r="I21" i="3"/>
  <c r="N20" i="3"/>
  <c r="J20" i="3"/>
  <c r="O20" i="3" s="1"/>
  <c r="P20" i="3" s="1"/>
  <c r="I20" i="3"/>
  <c r="M19" i="3"/>
  <c r="J19" i="3"/>
  <c r="O19" i="3" s="1"/>
  <c r="P19" i="3" s="1"/>
  <c r="I19" i="3"/>
  <c r="L19" i="3" s="1"/>
  <c r="O18" i="3"/>
  <c r="P18" i="3" s="1"/>
  <c r="N18" i="3"/>
  <c r="J18" i="3"/>
  <c r="I18" i="3"/>
  <c r="L17" i="3"/>
  <c r="J17" i="3"/>
  <c r="N17" i="3" s="1"/>
  <c r="I17" i="3"/>
  <c r="N16" i="3"/>
  <c r="Q16" i="3" s="1"/>
  <c r="J16" i="3"/>
  <c r="O16" i="3" s="1"/>
  <c r="P16" i="3" s="1"/>
  <c r="I16" i="3"/>
  <c r="O15" i="3"/>
  <c r="P15" i="3" s="1"/>
  <c r="N15" i="3"/>
  <c r="Q15" i="3" s="1"/>
  <c r="M15" i="3"/>
  <c r="J15" i="3"/>
  <c r="I15" i="3"/>
  <c r="L15" i="3" s="1"/>
  <c r="J14" i="3"/>
  <c r="O14" i="3" s="1"/>
  <c r="P14" i="3" s="1"/>
  <c r="I14" i="3"/>
  <c r="L14" i="3" s="1"/>
  <c r="O13" i="3"/>
  <c r="P13" i="3" s="1"/>
  <c r="Q13" i="3" s="1"/>
  <c r="M13" i="3"/>
  <c r="L13" i="3"/>
  <c r="J13" i="3"/>
  <c r="N13" i="3" s="1"/>
  <c r="I13" i="3"/>
  <c r="N12" i="3"/>
  <c r="L12" i="3"/>
  <c r="M12" i="3" s="1"/>
  <c r="J12" i="3"/>
  <c r="O12" i="3" s="1"/>
  <c r="P12" i="3" s="1"/>
  <c r="Q12" i="3" s="1"/>
  <c r="I12" i="3"/>
  <c r="O11" i="3"/>
  <c r="P11" i="3" s="1"/>
  <c r="N11" i="3"/>
  <c r="Q11" i="3" s="1"/>
  <c r="J11" i="3"/>
  <c r="I11" i="3"/>
  <c r="L11" i="3" s="1"/>
  <c r="E10" i="3"/>
  <c r="C10" i="3"/>
  <c r="B10" i="3"/>
  <c r="C9" i="3"/>
  <c r="B9" i="3"/>
  <c r="B8" i="3"/>
  <c r="C8" i="3" s="1"/>
  <c r="E6" i="3"/>
  <c r="D6" i="3" s="1"/>
  <c r="B6" i="3"/>
  <c r="E5" i="3"/>
  <c r="D5" i="3"/>
  <c r="B5" i="3"/>
  <c r="E4" i="3"/>
  <c r="D4" i="3" s="1"/>
  <c r="B4" i="3"/>
  <c r="R11" i="3" l="1"/>
  <c r="D11" i="3" s="1"/>
  <c r="E11" i="3" s="1"/>
  <c r="B11" i="3"/>
  <c r="C11" i="3" s="1"/>
  <c r="R15" i="3"/>
  <c r="D15" i="3" s="1"/>
  <c r="E15" i="3" s="1"/>
  <c r="B15" i="3"/>
  <c r="C15" i="3" s="1"/>
  <c r="R28" i="3"/>
  <c r="D28" i="3" s="1"/>
  <c r="E28" i="3" s="1"/>
  <c r="B28" i="3"/>
  <c r="C28" i="3" s="1"/>
  <c r="Q20" i="3"/>
  <c r="R16" i="3"/>
  <c r="D16" i="3" s="1"/>
  <c r="E16" i="3" s="1"/>
  <c r="B16" i="3"/>
  <c r="C16" i="3" s="1"/>
  <c r="R13" i="3"/>
  <c r="D13" i="3" s="1"/>
  <c r="E13" i="3" s="1"/>
  <c r="B13" i="3"/>
  <c r="C13" i="3" s="1"/>
  <c r="M16" i="3"/>
  <c r="R27" i="3"/>
  <c r="D27" i="3" s="1"/>
  <c r="E27" i="3" s="1"/>
  <c r="B27" i="3"/>
  <c r="C27" i="3" s="1"/>
  <c r="K41" i="3"/>
  <c r="D7" i="3" s="1"/>
  <c r="E7" i="3" s="1"/>
  <c r="B7" i="3"/>
  <c r="C7" i="3" s="1"/>
  <c r="B12" i="3"/>
  <c r="C12" i="3" s="1"/>
  <c r="R12" i="3"/>
  <c r="D12" i="3" s="1"/>
  <c r="E12" i="3" s="1"/>
  <c r="B22" i="3"/>
  <c r="C22" i="3" s="1"/>
  <c r="R22" i="3"/>
  <c r="D22" i="3" s="1"/>
  <c r="E22" i="3" s="1"/>
  <c r="L16" i="3"/>
  <c r="M17" i="3"/>
  <c r="N19" i="3"/>
  <c r="Q19" i="3" s="1"/>
  <c r="M23" i="3"/>
  <c r="Q24" i="3"/>
  <c r="N25" i="3"/>
  <c r="Q25" i="3" s="1"/>
  <c r="M25" i="3"/>
  <c r="N26" i="3"/>
  <c r="Q26" i="3" s="1"/>
  <c r="N29" i="3"/>
  <c r="M29" i="3"/>
  <c r="M11" i="3"/>
  <c r="N14" i="3"/>
  <c r="Q14" i="3" s="1"/>
  <c r="O17" i="3"/>
  <c r="L18" i="3"/>
  <c r="M18" i="3" s="1"/>
  <c r="L20" i="3"/>
  <c r="M20" i="3" s="1"/>
  <c r="N21" i="3"/>
  <c r="Q21" i="3" s="1"/>
  <c r="M21" i="3"/>
  <c r="O29" i="3"/>
  <c r="P29" i="3" s="1"/>
  <c r="M22" i="3"/>
  <c r="L22" i="3"/>
  <c r="M14" i="3"/>
  <c r="Q18" i="3"/>
  <c r="Q23" i="3"/>
  <c r="L26" i="3"/>
  <c r="M26" i="3" s="1"/>
  <c r="R18" i="3" l="1"/>
  <c r="D18" i="3" s="1"/>
  <c r="E18" i="3" s="1"/>
  <c r="B18" i="3"/>
  <c r="C18" i="3" s="1"/>
  <c r="Q29" i="3"/>
  <c r="R20" i="3"/>
  <c r="D20" i="3" s="1"/>
  <c r="E20" i="3" s="1"/>
  <c r="B20" i="3"/>
  <c r="C20" i="3" s="1"/>
  <c r="B19" i="3"/>
  <c r="C19" i="3" s="1"/>
  <c r="R19" i="3"/>
  <c r="D19" i="3" s="1"/>
  <c r="E19" i="3" s="1"/>
  <c r="P17" i="3"/>
  <c r="Q17" i="3" s="1"/>
  <c r="R25" i="3"/>
  <c r="D25" i="3" s="1"/>
  <c r="E25" i="3" s="1"/>
  <c r="B25" i="3"/>
  <c r="C25" i="3" s="1"/>
  <c r="R21" i="3"/>
  <c r="D21" i="3" s="1"/>
  <c r="E21" i="3" s="1"/>
  <c r="B21" i="3"/>
  <c r="C21" i="3" s="1"/>
  <c r="R14" i="3"/>
  <c r="D14" i="3" s="1"/>
  <c r="E14" i="3" s="1"/>
  <c r="B14" i="3"/>
  <c r="C14" i="3" s="1"/>
  <c r="R24" i="3"/>
  <c r="D24" i="3" s="1"/>
  <c r="E24" i="3" s="1"/>
  <c r="B24" i="3"/>
  <c r="C24" i="3" s="1"/>
  <c r="R23" i="3"/>
  <c r="D23" i="3" s="1"/>
  <c r="E23" i="3" s="1"/>
  <c r="B23" i="3"/>
  <c r="C23" i="3" s="1"/>
  <c r="R26" i="3"/>
  <c r="D26" i="3" s="1"/>
  <c r="E26" i="3" s="1"/>
  <c r="B26" i="3"/>
  <c r="C26" i="3" s="1"/>
  <c r="R17" i="3" l="1"/>
  <c r="D17" i="3" s="1"/>
  <c r="E17" i="3" s="1"/>
  <c r="B17" i="3"/>
  <c r="C17" i="3" s="1"/>
  <c r="R29" i="3"/>
  <c r="D29" i="3" s="1"/>
  <c r="E29" i="3" s="1"/>
  <c r="B29" i="3"/>
  <c r="C29" i="3" s="1"/>
  <c r="B35" i="4" l="1"/>
  <c r="B27" i="35"/>
  <c r="B23" i="35"/>
  <c r="C26" i="35" s="1"/>
  <c r="B19" i="35"/>
  <c r="H16" i="4"/>
  <c r="G16" i="4"/>
  <c r="D29" i="35" l="1"/>
  <c r="D25" i="35"/>
  <c r="C22" i="35"/>
  <c r="C21" i="35"/>
  <c r="D21" i="35"/>
  <c r="D22" i="35"/>
  <c r="C25" i="35"/>
  <c r="D26" i="35"/>
  <c r="E26" i="35" s="1"/>
  <c r="C30" i="35"/>
  <c r="C29" i="35"/>
  <c r="E29" i="35" s="1"/>
  <c r="D30" i="35"/>
  <c r="B15" i="35"/>
  <c r="B11" i="35"/>
  <c r="B7" i="35"/>
  <c r="E30" i="35" l="1"/>
  <c r="E21" i="35"/>
  <c r="E25" i="35"/>
  <c r="E22" i="35"/>
  <c r="D14" i="35"/>
  <c r="C14" i="35"/>
  <c r="D13" i="35"/>
  <c r="C13" i="35"/>
  <c r="D9" i="35"/>
  <c r="C9" i="35"/>
  <c r="C10" i="35"/>
  <c r="D10" i="35"/>
  <c r="D18" i="35"/>
  <c r="C18" i="35"/>
  <c r="D17" i="35"/>
  <c r="C17" i="35"/>
  <c r="H22" i="4"/>
  <c r="G22" i="4"/>
  <c r="H21" i="4"/>
  <c r="G21" i="4"/>
  <c r="H20" i="4"/>
  <c r="D24" i="35" s="1"/>
  <c r="D23" i="35" s="1"/>
  <c r="G20" i="4"/>
  <c r="C24" i="35" s="1"/>
  <c r="H19" i="4"/>
  <c r="D20" i="35" s="1"/>
  <c r="D19" i="35" s="1"/>
  <c r="G19" i="4"/>
  <c r="C20" i="35" s="1"/>
  <c r="C19" i="35" s="1"/>
  <c r="H18" i="4"/>
  <c r="D16" i="35" s="1"/>
  <c r="G18" i="4"/>
  <c r="C16" i="35" s="1"/>
  <c r="C23" i="35" l="1"/>
  <c r="E24" i="35"/>
  <c r="E23" i="35"/>
  <c r="D33" i="35"/>
  <c r="C33" i="35"/>
  <c r="D28" i="35"/>
  <c r="D27" i="35" s="1"/>
  <c r="C32" i="35"/>
  <c r="D32" i="35"/>
  <c r="C28" i="35"/>
  <c r="C27" i="35" s="1"/>
  <c r="E19" i="35"/>
  <c r="E20" i="35"/>
  <c r="F19" i="4"/>
  <c r="F21" i="4"/>
  <c r="F20" i="4"/>
  <c r="F22" i="4"/>
  <c r="F18" i="4"/>
  <c r="E27" i="35" l="1"/>
  <c r="E28" i="35"/>
  <c r="C8" i="35" l="1"/>
  <c r="G17" i="4"/>
  <c r="C12" i="35" s="1"/>
  <c r="C31" i="35" l="1"/>
  <c r="C7" i="35"/>
  <c r="C2" i="35"/>
  <c r="C1" i="35"/>
  <c r="G23" i="4"/>
  <c r="B47" i="4"/>
  <c r="H17" i="4" l="1"/>
  <c r="D8" i="35"/>
  <c r="E17" i="35"/>
  <c r="E18" i="35"/>
  <c r="E14" i="35"/>
  <c r="E13" i="35"/>
  <c r="E16" i="35"/>
  <c r="D15" i="35"/>
  <c r="E10" i="35"/>
  <c r="C15" i="35"/>
  <c r="E9" i="35"/>
  <c r="C11" i="35"/>
  <c r="D7" i="35" l="1"/>
  <c r="C34" i="35"/>
  <c r="E8" i="35"/>
  <c r="F17" i="4"/>
  <c r="D12" i="35"/>
  <c r="D31" i="35" s="1"/>
  <c r="E31" i="35" s="1"/>
  <c r="E33" i="35"/>
  <c r="E32" i="35"/>
  <c r="E15" i="35"/>
  <c r="E7" i="35"/>
  <c r="D11" i="35" l="1"/>
  <c r="D34" i="35" s="1"/>
  <c r="E12" i="35"/>
  <c r="F16" i="4"/>
  <c r="F23" i="4" s="1"/>
  <c r="H23" i="4"/>
  <c r="E11" i="35" l="1"/>
  <c r="E34" i="35" s="1"/>
</calcChain>
</file>

<file path=xl/sharedStrings.xml><?xml version="1.0" encoding="utf-8"?>
<sst xmlns="http://schemas.openxmlformats.org/spreadsheetml/2006/main" count="137" uniqueCount="107">
  <si>
    <t>E 8</t>
  </si>
  <si>
    <t>E 15Ü</t>
  </si>
  <si>
    <t>E 15</t>
  </si>
  <si>
    <t>E 14</t>
  </si>
  <si>
    <t>E 13Ü</t>
  </si>
  <si>
    <t>E 13</t>
  </si>
  <si>
    <t>E 12</t>
  </si>
  <si>
    <t>E 11</t>
  </si>
  <si>
    <t>E 10</t>
  </si>
  <si>
    <t>E 9b</t>
  </si>
  <si>
    <t>E 9a</t>
  </si>
  <si>
    <t>E 7</t>
  </si>
  <si>
    <t>E 6</t>
  </si>
  <si>
    <t>E 5</t>
  </si>
  <si>
    <t>E 4</t>
  </si>
  <si>
    <t>E 3</t>
  </si>
  <si>
    <t>E 2Ü</t>
  </si>
  <si>
    <t>E 2</t>
  </si>
  <si>
    <t>E 1</t>
  </si>
  <si>
    <t>W 1</t>
  </si>
  <si>
    <t>W 2</t>
  </si>
  <si>
    <t>W 3</t>
  </si>
  <si>
    <t>Ä 1</t>
  </si>
  <si>
    <t>Ä 2</t>
  </si>
  <si>
    <t>Ä 3</t>
  </si>
  <si>
    <t>Ä 4</t>
  </si>
  <si>
    <t>Förderelement</t>
  </si>
  <si>
    <t>Anteil/VK</t>
  </si>
  <si>
    <t>Entgelt</t>
  </si>
  <si>
    <t>Durchschnitt p.a.</t>
  </si>
  <si>
    <t>Durchschnitt Monat</t>
  </si>
  <si>
    <t>Personalaufwandsberechnung</t>
  </si>
  <si>
    <t>PK (automatisch)</t>
  </si>
  <si>
    <t>AN-LO Anschubfinanzierung für lokale Projekte</t>
  </si>
  <si>
    <t xml:space="preserve">BM-BT Patientenberatung/ Bürgertelefon </t>
  </si>
  <si>
    <t>BM-GV Gemeinkosten/ lokaler Verwaltungs- und Serviceaufwand</t>
  </si>
  <si>
    <t>Gesamtausgaben</t>
  </si>
  <si>
    <t>Personalausgaben</t>
  </si>
  <si>
    <t>Sachausgaben</t>
  </si>
  <si>
    <t>Investitionen</t>
  </si>
  <si>
    <t>Bezeichnung</t>
  </si>
  <si>
    <t>Stellenbezeichnung</t>
  </si>
  <si>
    <t>3. Geräte (Investitionsmittel)</t>
  </si>
  <si>
    <t>Gesamt</t>
  </si>
  <si>
    <t>Summe der Personalausgaben</t>
  </si>
  <si>
    <t>Summe der Sachausgaben</t>
  </si>
  <si>
    <t>Summe der Investitionen</t>
  </si>
  <si>
    <t>JSZ</t>
  </si>
  <si>
    <t>Besetzte Monate</t>
  </si>
  <si>
    <t>Jahr 2</t>
  </si>
  <si>
    <t>Synergy-Projekt Kurztitel</t>
  </si>
  <si>
    <t>Sprecher (Name, Einrichtung)</t>
  </si>
  <si>
    <t>1. Personalkosten (max. Zeitraum 24 Monate)</t>
  </si>
  <si>
    <t>Jahr 1 (max. 12)</t>
  </si>
  <si>
    <t>Jahr 2 (max. 12)</t>
  </si>
  <si>
    <t>Jahr 1</t>
  </si>
  <si>
    <t xml:space="preserve">2. Sachmittel </t>
  </si>
  <si>
    <t>Mittelführende Einrichtungen</t>
  </si>
  <si>
    <t>Bezeichnung zweite Einrichtung</t>
  </si>
  <si>
    <t>Bezeichnung dritte Einrichtung</t>
  </si>
  <si>
    <t xml:space="preserve">Betrag </t>
  </si>
  <si>
    <t>Betrag</t>
  </si>
  <si>
    <t>Bitte gelbe Felder ausfüllen!</t>
  </si>
  <si>
    <t>Zuordnung Einrichtung</t>
  </si>
  <si>
    <t>Projektjahr</t>
  </si>
  <si>
    <t>Daten werden automatisch übernommen, kein Eintrag notwendig</t>
  </si>
  <si>
    <t>Bezeichnung erste Einrichtung</t>
  </si>
  <si>
    <t>Bezeichnung vierte Einrichtung</t>
  </si>
  <si>
    <t>Bezeichnung fünfte Einrichtung</t>
  </si>
  <si>
    <t>Bezeichnung sechste Einrichtung</t>
  </si>
  <si>
    <t>TV-L</t>
  </si>
  <si>
    <t>lt. TV-L Tabelle</t>
  </si>
  <si>
    <t>01.01.-31.10.24</t>
  </si>
  <si>
    <t>01.11.-31.12.24</t>
  </si>
  <si>
    <t>Ø Monat 2024</t>
  </si>
  <si>
    <t>01.01.-31.01.25</t>
  </si>
  <si>
    <t>01.02.-31.12.25</t>
  </si>
  <si>
    <t>Ø Monat 2025</t>
  </si>
  <si>
    <t>+2,3% lt. Vorgabe Katrin</t>
  </si>
  <si>
    <t>(hier ohne SV-</t>
  </si>
  <si>
    <t>Fortschreibung 2023</t>
  </si>
  <si>
    <t>wie 01.11.-31.12.24</t>
  </si>
  <si>
    <t>+5,5% oder mind. +140 €</t>
  </si>
  <si>
    <t>Aufschlag dar-</t>
  </si>
  <si>
    <t>+SV-Aufschlag</t>
  </si>
  <si>
    <t>+200€ Tarifsteigerung</t>
  </si>
  <si>
    <t>gestellt)</t>
  </si>
  <si>
    <t>+ Einmalzahlung 120€ (SV frei)</t>
  </si>
  <si>
    <t>Einmalzahlung 1.800 € nicht enthalten (Auszahlung voraussichtlich im Mrz rückwirkend für 12/2023)</t>
  </si>
  <si>
    <t>W1-3</t>
  </si>
  <si>
    <t>2024 lt. Personaldurchschnittskosten 2023</t>
  </si>
  <si>
    <t>2025 +2,8%</t>
  </si>
  <si>
    <t>2026 +2,3% lt. Vorgabe Email Katrin</t>
  </si>
  <si>
    <t>Ärzte</t>
  </si>
  <si>
    <t>lt. Tabelle Mittelwert lt. Tabelle Pb (gültig bis 30.09.23, aktuellere liegt nicht vor)</t>
  </si>
  <si>
    <t>2024 =&gt; +5%</t>
  </si>
  <si>
    <t>2025 =&gt; +5%</t>
  </si>
  <si>
    <t>2026 =&gt; +2,3%</t>
  </si>
  <si>
    <t>Ä1</t>
  </si>
  <si>
    <t>Ä2</t>
  </si>
  <si>
    <t>Ä3</t>
  </si>
  <si>
    <t>Ä4</t>
  </si>
  <si>
    <t>Ärztetarif wird aktuell neu verhandelt, Forderung von 12,5 %</t>
  </si>
  <si>
    <t>Ergebnis liegt noch nicht vor</t>
  </si>
  <si>
    <t>pauschal +5% für 2024 und weitere +5% für 2025 eingestellt</t>
  </si>
  <si>
    <t>Stand: 09.01.24</t>
  </si>
  <si>
    <t>2026: +2,3% lt. Vorgabe Email Katrin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</si>
</sst>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_ ;\-#,##0.00\ "/>
    <numFmt numFmtId="166" formatCode="0.0"/>
    <numFmt numFmtId="167" formatCode="#,##0.0"/>
    <numFmt numFmtId="168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TCFranklinGothic LT Book"/>
    </font>
    <font>
      <sz val="9"/>
      <color theme="1"/>
      <name val="ITCFranklinGothic LT Book"/>
    </font>
    <font>
      <b/>
      <sz val="11"/>
      <color theme="0"/>
      <name val="ITCFranklinGothic LT Book"/>
    </font>
    <font>
      <sz val="11"/>
      <color rgb="FF000000"/>
      <name val="Calibri"/>
      <family val="2"/>
    </font>
    <font>
      <b/>
      <sz val="11"/>
      <name val="ITCFranklinGothic LT Book"/>
    </font>
    <font>
      <sz val="11"/>
      <name val="ITCFranklinGothic LT Book"/>
    </font>
    <font>
      <b/>
      <sz val="12"/>
      <color theme="4"/>
      <name val="ITCFranklinGothic LT Book"/>
    </font>
    <font>
      <b/>
      <sz val="11"/>
      <color theme="1"/>
      <name val="ITCFranklinGothic LT Book"/>
    </font>
    <font>
      <i/>
      <sz val="9"/>
      <color theme="1"/>
      <name val="ITCFranklinGothic LT Book"/>
    </font>
    <font>
      <sz val="11"/>
      <color rgb="FFFF0000"/>
      <name val="ITCFranklinGothic LT Book"/>
    </font>
    <font>
      <sz val="11"/>
      <name val="Calibri"/>
      <family val="2"/>
      <scheme val="minor"/>
    </font>
    <font>
      <i/>
      <sz val="11"/>
      <name val="ITCFranklinGothic LT Book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23">
    <xf numFmtId="0" fontId="0" fillId="0" borderId="0" xfId="0"/>
    <xf numFmtId="0" fontId="0" fillId="0" borderId="0" xfId="0" quotePrefix="1"/>
    <xf numFmtId="0" fontId="0" fillId="0" borderId="0" xfId="0" applyAlignment="1">
      <alignment vertical="center"/>
    </xf>
    <xf numFmtId="44" fontId="0" fillId="0" borderId="0" xfId="0" applyNumberFormat="1"/>
    <xf numFmtId="164" fontId="0" fillId="0" borderId="0" xfId="0" applyNumberFormat="1"/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44" fontId="7" fillId="0" borderId="0" xfId="1" applyFont="1" applyFill="1"/>
    <xf numFmtId="0" fontId="7" fillId="0" borderId="0" xfId="0" applyFont="1"/>
    <xf numFmtId="49" fontId="6" fillId="4" borderId="4" xfId="0" applyNumberFormat="1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44" fontId="7" fillId="0" borderId="7" xfId="1" applyFont="1" applyFill="1" applyBorder="1" applyAlignment="1">
      <alignment horizontal="right" vertical="top"/>
    </xf>
    <xf numFmtId="0" fontId="6" fillId="4" borderId="5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center" vertical="top" wrapText="1"/>
    </xf>
    <xf numFmtId="44" fontId="7" fillId="0" borderId="0" xfId="1" applyFont="1" applyFill="1" applyBorder="1" applyAlignment="1">
      <alignment horizontal="right" vertical="top"/>
    </xf>
    <xf numFmtId="44" fontId="2" fillId="4" borderId="12" xfId="1" applyFont="1" applyFill="1" applyBorder="1" applyAlignment="1">
      <alignment horizontal="center" vertical="top"/>
    </xf>
    <xf numFmtId="0" fontId="7" fillId="0" borderId="0" xfId="0" applyFont="1" applyBorder="1"/>
    <xf numFmtId="0" fontId="4" fillId="5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8" fillId="5" borderId="0" xfId="0" applyFont="1" applyFill="1" applyAlignment="1">
      <alignment vertical="top"/>
    </xf>
    <xf numFmtId="14" fontId="2" fillId="5" borderId="0" xfId="0" applyNumberFormat="1" applyFont="1" applyFill="1" applyAlignment="1">
      <alignment vertical="top"/>
    </xf>
    <xf numFmtId="0" fontId="2" fillId="5" borderId="0" xfId="0" applyNumberFormat="1" applyFont="1" applyFill="1" applyAlignment="1">
      <alignment vertical="top"/>
    </xf>
    <xf numFmtId="44" fontId="2" fillId="5" borderId="0" xfId="1" applyFont="1" applyFill="1" applyBorder="1" applyAlignment="1">
      <alignment horizontal="center" vertical="top"/>
    </xf>
    <xf numFmtId="0" fontId="2" fillId="5" borderId="0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vertical="top"/>
    </xf>
    <xf numFmtId="0" fontId="4" fillId="2" borderId="18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4" fontId="7" fillId="4" borderId="12" xfId="1" applyFont="1" applyFill="1" applyBorder="1" applyAlignment="1">
      <alignment horizontal="center" vertical="top"/>
    </xf>
    <xf numFmtId="49" fontId="7" fillId="6" borderId="4" xfId="0" applyNumberFormat="1" applyFont="1" applyFill="1" applyBorder="1" applyAlignment="1">
      <alignment horizontal="left" vertical="top"/>
    </xf>
    <xf numFmtId="0" fontId="7" fillId="6" borderId="5" xfId="0" applyFont="1" applyFill="1" applyBorder="1" applyAlignment="1">
      <alignment horizontal="left" vertical="top" wrapText="1"/>
    </xf>
    <xf numFmtId="44" fontId="7" fillId="6" borderId="5" xfId="1" applyFont="1" applyFill="1" applyBorder="1" applyAlignment="1">
      <alignment horizontal="right" vertical="top"/>
    </xf>
    <xf numFmtId="44" fontId="7" fillId="6" borderId="6" xfId="1" applyFont="1" applyFill="1" applyBorder="1" applyAlignment="1">
      <alignment horizontal="right" vertical="top"/>
    </xf>
    <xf numFmtId="0" fontId="6" fillId="3" borderId="4" xfId="0" applyFont="1" applyFill="1" applyBorder="1" applyAlignment="1">
      <alignment horizontal="left" vertical="top"/>
    </xf>
    <xf numFmtId="44" fontId="7" fillId="3" borderId="5" xfId="1" applyNumberFormat="1" applyFont="1" applyFill="1" applyBorder="1" applyAlignment="1">
      <alignment horizontal="right" vertical="top"/>
    </xf>
    <xf numFmtId="44" fontId="7" fillId="3" borderId="6" xfId="1" applyNumberFormat="1" applyFont="1" applyFill="1" applyBorder="1" applyAlignment="1">
      <alignment horizontal="right" vertical="top"/>
    </xf>
    <xf numFmtId="44" fontId="6" fillId="3" borderId="3" xfId="0" applyNumberFormat="1" applyFont="1" applyFill="1" applyBorder="1" applyAlignment="1"/>
    <xf numFmtId="44" fontId="6" fillId="3" borderId="17" xfId="0" applyNumberFormat="1" applyFont="1" applyFill="1" applyBorder="1" applyAlignment="1"/>
    <xf numFmtId="0" fontId="6" fillId="3" borderId="21" xfId="0" applyFont="1" applyFill="1" applyBorder="1" applyAlignment="1">
      <alignment horizontal="left" vertical="top"/>
    </xf>
    <xf numFmtId="44" fontId="7" fillId="3" borderId="22" xfId="1" applyNumberFormat="1" applyFont="1" applyFill="1" applyBorder="1" applyAlignment="1">
      <alignment horizontal="right" vertical="top"/>
    </xf>
    <xf numFmtId="44" fontId="7" fillId="3" borderId="23" xfId="1" applyNumberFormat="1" applyFont="1" applyFill="1" applyBorder="1" applyAlignment="1">
      <alignment horizontal="right" vertical="top"/>
    </xf>
    <xf numFmtId="0" fontId="7" fillId="3" borderId="22" xfId="0" applyFont="1" applyFill="1" applyBorder="1"/>
    <xf numFmtId="0" fontId="7" fillId="3" borderId="5" xfId="0" applyFont="1" applyFill="1" applyBorder="1"/>
    <xf numFmtId="44" fontId="4" fillId="2" borderId="0" xfId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44" fontId="2" fillId="4" borderId="24" xfId="1" applyFont="1" applyFill="1" applyBorder="1" applyAlignment="1">
      <alignment horizontal="center" vertical="top"/>
    </xf>
    <xf numFmtId="44" fontId="7" fillId="4" borderId="24" xfId="1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165" fontId="2" fillId="5" borderId="0" xfId="1" applyNumberFormat="1" applyFont="1" applyFill="1" applyBorder="1" applyAlignment="1">
      <alignment horizontal="center" vertical="top"/>
    </xf>
    <xf numFmtId="0" fontId="10" fillId="5" borderId="0" xfId="0" applyFont="1" applyFill="1" applyAlignment="1">
      <alignment vertical="top"/>
    </xf>
    <xf numFmtId="44" fontId="2" fillId="4" borderId="19" xfId="1" applyFont="1" applyFill="1" applyBorder="1" applyAlignment="1">
      <alignment horizontal="center" vertical="top"/>
    </xf>
    <xf numFmtId="44" fontId="7" fillId="4" borderId="19" xfId="1" applyFont="1" applyFill="1" applyBorder="1" applyAlignment="1">
      <alignment horizontal="center" vertical="top"/>
    </xf>
    <xf numFmtId="44" fontId="4" fillId="2" borderId="3" xfId="1" applyFont="1" applyFill="1" applyBorder="1" applyAlignment="1">
      <alignment horizontal="center" vertical="top"/>
    </xf>
    <xf numFmtId="44" fontId="2" fillId="4" borderId="15" xfId="1" applyFont="1" applyFill="1" applyBorder="1" applyAlignment="1">
      <alignment horizontal="center" vertical="top"/>
    </xf>
    <xf numFmtId="44" fontId="7" fillId="4" borderId="15" xfId="1" applyFont="1" applyFill="1" applyBorder="1" applyAlignment="1">
      <alignment horizontal="center" vertical="top"/>
    </xf>
    <xf numFmtId="14" fontId="11" fillId="5" borderId="0" xfId="0" applyNumberFormat="1" applyFont="1" applyFill="1" applyAlignment="1">
      <alignment vertical="top"/>
    </xf>
    <xf numFmtId="2" fontId="2" fillId="5" borderId="0" xfId="1" applyNumberFormat="1" applyFont="1" applyFill="1" applyBorder="1" applyAlignment="1">
      <alignment horizontal="center" vertical="top"/>
    </xf>
    <xf numFmtId="164" fontId="12" fillId="0" borderId="0" xfId="1" applyNumberFormat="1" applyFont="1" applyAlignment="1">
      <alignment horizontal="right" vertical="center"/>
    </xf>
    <xf numFmtId="44" fontId="2" fillId="5" borderId="0" xfId="1" quotePrefix="1" applyFont="1" applyFill="1" applyBorder="1" applyAlignment="1">
      <alignment horizontal="center" vertical="top"/>
    </xf>
    <xf numFmtId="44" fontId="7" fillId="4" borderId="9" xfId="1" applyNumberFormat="1" applyFont="1" applyFill="1" applyBorder="1" applyAlignment="1">
      <alignment horizontal="center" vertical="top"/>
    </xf>
    <xf numFmtId="44" fontId="2" fillId="4" borderId="12" xfId="1" applyNumberFormat="1" applyFont="1" applyFill="1" applyBorder="1" applyAlignment="1">
      <alignment horizontal="center" vertical="top"/>
    </xf>
    <xf numFmtId="44" fontId="2" fillId="4" borderId="3" xfId="1" applyNumberFormat="1" applyFont="1" applyFill="1" applyBorder="1" applyAlignment="1">
      <alignment horizontal="center" vertical="top"/>
    </xf>
    <xf numFmtId="0" fontId="7" fillId="5" borderId="0" xfId="0" applyFont="1" applyFill="1" applyBorder="1" applyAlignment="1">
      <alignment horizontal="left" vertical="center"/>
    </xf>
    <xf numFmtId="0" fontId="7" fillId="5" borderId="26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vertical="top"/>
    </xf>
    <xf numFmtId="0" fontId="6" fillId="5" borderId="27" xfId="0" applyFont="1" applyFill="1" applyBorder="1" applyAlignment="1">
      <alignment horizontal="left" vertical="center"/>
    </xf>
    <xf numFmtId="0" fontId="7" fillId="5" borderId="28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vertical="top"/>
    </xf>
    <xf numFmtId="167" fontId="3" fillId="7" borderId="9" xfId="0" applyNumberFormat="1" applyFont="1" applyFill="1" applyBorder="1" applyAlignment="1">
      <alignment horizontal="center" vertical="center"/>
    </xf>
    <xf numFmtId="9" fontId="3" fillId="7" borderId="9" xfId="2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vertical="top"/>
    </xf>
    <xf numFmtId="166" fontId="3" fillId="7" borderId="24" xfId="0" applyNumberFormat="1" applyFont="1" applyFill="1" applyBorder="1" applyAlignment="1">
      <alignment horizontal="center" vertical="center"/>
    </xf>
    <xf numFmtId="9" fontId="3" fillId="7" borderId="12" xfId="2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166" fontId="3" fillId="7" borderId="12" xfId="0" applyNumberFormat="1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vertical="top"/>
    </xf>
    <xf numFmtId="0" fontId="2" fillId="7" borderId="2" xfId="0" applyFont="1" applyFill="1" applyBorder="1" applyAlignment="1">
      <alignment vertical="top"/>
    </xf>
    <xf numFmtId="166" fontId="3" fillId="7" borderId="15" xfId="0" applyNumberFormat="1" applyFont="1" applyFill="1" applyBorder="1" applyAlignment="1">
      <alignment horizontal="center" vertical="center"/>
    </xf>
    <xf numFmtId="9" fontId="3" fillId="7" borderId="3" xfId="2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7" fillId="7" borderId="17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top"/>
    </xf>
    <xf numFmtId="44" fontId="2" fillId="7" borderId="12" xfId="1" applyFont="1" applyFill="1" applyBorder="1" applyAlignment="1">
      <alignment vertical="top"/>
    </xf>
    <xf numFmtId="0" fontId="2" fillId="7" borderId="12" xfId="0" applyFont="1" applyFill="1" applyBorder="1" applyAlignment="1">
      <alignment horizontal="center" vertical="top"/>
    </xf>
    <xf numFmtId="0" fontId="2" fillId="7" borderId="14" xfId="0" applyFont="1" applyFill="1" applyBorder="1" applyAlignment="1">
      <alignment vertical="top"/>
    </xf>
    <xf numFmtId="44" fontId="2" fillId="7" borderId="19" xfId="1" applyFont="1" applyFill="1" applyBorder="1" applyAlignment="1">
      <alignment vertical="top"/>
    </xf>
    <xf numFmtId="0" fontId="2" fillId="7" borderId="15" xfId="0" applyFont="1" applyFill="1" applyBorder="1" applyAlignment="1">
      <alignment horizontal="center" vertical="top"/>
    </xf>
    <xf numFmtId="0" fontId="9" fillId="5" borderId="0" xfId="0" applyFont="1" applyFill="1" applyAlignment="1">
      <alignment vertical="top"/>
    </xf>
    <xf numFmtId="0" fontId="13" fillId="0" borderId="0" xfId="0" applyFont="1"/>
    <xf numFmtId="0" fontId="2" fillId="7" borderId="13" xfId="0" applyFont="1" applyFill="1" applyBorder="1" applyAlignment="1">
      <alignment horizontal="center" vertical="top"/>
    </xf>
    <xf numFmtId="44" fontId="2" fillId="7" borderId="15" xfId="1" applyFont="1" applyFill="1" applyBorder="1" applyAlignment="1">
      <alignment vertical="top"/>
    </xf>
    <xf numFmtId="0" fontId="2" fillId="7" borderId="16" xfId="0" applyFont="1" applyFill="1" applyBorder="1" applyAlignment="1">
      <alignment horizontal="center" vertical="top"/>
    </xf>
    <xf numFmtId="0" fontId="9" fillId="7" borderId="4" xfId="0" applyFont="1" applyFill="1" applyBorder="1" applyAlignment="1">
      <alignment horizontal="left" vertical="center" wrapText="1" indent="2"/>
    </xf>
    <xf numFmtId="0" fontId="9" fillId="7" borderId="5" xfId="0" applyFont="1" applyFill="1" applyBorder="1" applyAlignment="1">
      <alignment horizontal="left" vertical="center" wrapText="1" indent="2"/>
    </xf>
    <xf numFmtId="0" fontId="9" fillId="7" borderId="6" xfId="0" applyFont="1" applyFill="1" applyBorder="1" applyAlignment="1">
      <alignment horizontal="left" vertical="center" wrapText="1" indent="2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vertical="top"/>
    </xf>
    <xf numFmtId="0" fontId="14" fillId="0" borderId="0" xfId="0" applyFont="1"/>
    <xf numFmtId="0" fontId="0" fillId="8" borderId="0" xfId="0" applyFill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/>
    <xf numFmtId="164" fontId="0" fillId="0" borderId="0" xfId="0" applyNumberFormat="1" applyAlignment="1">
      <alignment horizontal="center"/>
    </xf>
    <xf numFmtId="164" fontId="0" fillId="0" borderId="0" xfId="0" quotePrefix="1" applyNumberFormat="1"/>
    <xf numFmtId="168" fontId="0" fillId="0" borderId="0" xfId="0" applyNumberFormat="1"/>
    <xf numFmtId="10" fontId="0" fillId="0" borderId="0" xfId="2" applyNumberFormat="1" applyFont="1"/>
    <xf numFmtId="0" fontId="0" fillId="12" borderId="0" xfId="0" applyFill="1"/>
    <xf numFmtId="0" fontId="0" fillId="0" borderId="0" xfId="0" applyAlignment="1">
      <alignment horizontal="right"/>
    </xf>
  </cellXfs>
  <cellStyles count="4">
    <cellStyle name="Prozent" xfId="2" builtinId="5"/>
    <cellStyle name="Standard" xfId="0" builtinId="0"/>
    <cellStyle name="Standard 2" xfId="3" xr:uid="{00000000-0005-0000-0000-000002000000}"/>
    <cellStyle name="Währung" xfId="1" builtinId="4"/>
  </cellStyles>
  <dxfs count="10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0</xdr:col>
      <xdr:colOff>1301750</xdr:colOff>
      <xdr:row>53</xdr:row>
      <xdr:rowOff>20905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0515600"/>
          <a:ext cx="1301750" cy="211405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>
            <a:lnSpc>
              <a:spcPct val="110000"/>
            </a:lnSpc>
            <a:spcBef>
              <a:spcPts val="600"/>
            </a:spcBef>
            <a:spcAft>
              <a:spcPts val="0"/>
            </a:spcAft>
          </a:pPr>
          <a:r>
            <a:rPr lang="de-DE" sz="8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Fe_VS 1.1_19.03.2024</a:t>
          </a:r>
          <a:endParaRPr lang="de-DE" sz="11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2D050"/>
    <pageSetUpPr fitToPage="1"/>
  </sheetPr>
  <dimension ref="A1:I47"/>
  <sheetViews>
    <sheetView tabSelected="1" zoomScaleNormal="100" zoomScalePageLayoutView="80" workbookViewId="0">
      <selection activeCell="D40" sqref="D40"/>
    </sheetView>
  </sheetViews>
  <sheetFormatPr baseColWidth="10" defaultColWidth="11.42578125" defaultRowHeight="15" x14ac:dyDescent="0.25"/>
  <cols>
    <col min="1" max="1" width="38.42578125" style="21" bestFit="1" customWidth="1"/>
    <col min="2" max="2" width="18.28515625" style="21" customWidth="1"/>
    <col min="3" max="3" width="16.28515625" style="21" customWidth="1"/>
    <col min="4" max="4" width="18.140625" style="21" customWidth="1"/>
    <col min="5" max="5" width="11" style="21" customWidth="1"/>
    <col min="6" max="6" width="17.5703125" style="21" bestFit="1" customWidth="1"/>
    <col min="7" max="7" width="19.5703125" style="21" customWidth="1"/>
    <col min="8" max="8" width="19.42578125" style="21" customWidth="1"/>
    <col min="9" max="10" width="27.42578125" style="21" bestFit="1" customWidth="1"/>
    <col min="11" max="16384" width="11.42578125" style="21"/>
  </cols>
  <sheetData>
    <row r="1" spans="1:9" ht="22.5" customHeight="1" x14ac:dyDescent="0.25">
      <c r="A1" s="32" t="s">
        <v>50</v>
      </c>
      <c r="B1" s="107"/>
      <c r="C1" s="108"/>
      <c r="D1" s="108"/>
      <c r="E1" s="109"/>
      <c r="F1" s="102" t="s">
        <v>62</v>
      </c>
    </row>
    <row r="2" spans="1:9" ht="22.5" customHeight="1" x14ac:dyDescent="0.25">
      <c r="A2" s="32" t="s">
        <v>51</v>
      </c>
      <c r="B2" s="107"/>
      <c r="C2" s="108"/>
      <c r="D2" s="108"/>
      <c r="E2" s="109"/>
    </row>
    <row r="3" spans="1:9" x14ac:dyDescent="0.25">
      <c r="A3" s="34"/>
      <c r="B3" s="33"/>
      <c r="C3" s="33"/>
      <c r="D3" s="33"/>
      <c r="E3" s="33"/>
    </row>
    <row r="4" spans="1:9" s="75" customFormat="1" x14ac:dyDescent="0.25">
      <c r="A4" s="76" t="s">
        <v>57</v>
      </c>
      <c r="B4" s="73"/>
      <c r="C4" s="73"/>
      <c r="D4" s="73"/>
      <c r="E4" s="73"/>
    </row>
    <row r="5" spans="1:9" s="75" customFormat="1" x14ac:dyDescent="0.25">
      <c r="A5" s="74" t="s">
        <v>66</v>
      </c>
      <c r="B5" s="92"/>
      <c r="C5" s="92"/>
      <c r="D5" s="92"/>
      <c r="E5" s="93"/>
    </row>
    <row r="6" spans="1:9" s="75" customFormat="1" x14ac:dyDescent="0.25">
      <c r="A6" s="74" t="s">
        <v>58</v>
      </c>
      <c r="B6" s="92"/>
      <c r="C6" s="92"/>
      <c r="D6" s="92"/>
      <c r="E6" s="93"/>
    </row>
    <row r="7" spans="1:9" s="75" customFormat="1" x14ac:dyDescent="0.25">
      <c r="A7" s="77" t="s">
        <v>59</v>
      </c>
      <c r="B7" s="94"/>
      <c r="C7" s="94"/>
      <c r="D7" s="94"/>
      <c r="E7" s="95"/>
    </row>
    <row r="8" spans="1:9" s="75" customFormat="1" x14ac:dyDescent="0.25">
      <c r="A8" s="77" t="s">
        <v>67</v>
      </c>
      <c r="B8" s="94"/>
      <c r="C8" s="92"/>
      <c r="D8" s="92"/>
      <c r="E8" s="93"/>
    </row>
    <row r="9" spans="1:9" s="75" customFormat="1" x14ac:dyDescent="0.25">
      <c r="A9" s="77" t="s">
        <v>68</v>
      </c>
      <c r="B9" s="94"/>
      <c r="C9" s="92"/>
      <c r="D9" s="92"/>
      <c r="E9" s="93"/>
    </row>
    <row r="10" spans="1:9" s="75" customFormat="1" x14ac:dyDescent="0.25">
      <c r="A10" s="77" t="s">
        <v>69</v>
      </c>
      <c r="B10" s="94"/>
      <c r="C10" s="92"/>
      <c r="D10" s="92"/>
      <c r="E10" s="93"/>
    </row>
    <row r="11" spans="1:9" s="75" customFormat="1" x14ac:dyDescent="0.25"/>
    <row r="12" spans="1:9" ht="15.75" x14ac:dyDescent="0.25">
      <c r="A12" s="22" t="s">
        <v>52</v>
      </c>
      <c r="F12" s="23"/>
      <c r="G12" s="66"/>
      <c r="H12" s="66"/>
      <c r="I12" s="24"/>
    </row>
    <row r="13" spans="1:9" ht="15.75" x14ac:dyDescent="0.25">
      <c r="A13" s="22"/>
      <c r="F13" s="23"/>
      <c r="G13" s="23"/>
      <c r="H13" s="23"/>
      <c r="I13" s="24"/>
    </row>
    <row r="14" spans="1:9" ht="15" customHeight="1" x14ac:dyDescent="0.25">
      <c r="A14" s="20"/>
      <c r="B14" s="30" t="s">
        <v>48</v>
      </c>
      <c r="C14" s="30" t="s">
        <v>48</v>
      </c>
      <c r="D14" s="30"/>
      <c r="E14" s="31" t="s">
        <v>31</v>
      </c>
      <c r="F14" s="30"/>
      <c r="G14" s="31"/>
      <c r="H14" s="31"/>
    </row>
    <row r="15" spans="1:9" ht="15" customHeight="1" x14ac:dyDescent="0.25">
      <c r="A15" s="30" t="s">
        <v>41</v>
      </c>
      <c r="B15" s="53" t="s">
        <v>53</v>
      </c>
      <c r="C15" s="53" t="s">
        <v>54</v>
      </c>
      <c r="D15" s="53" t="s">
        <v>27</v>
      </c>
      <c r="E15" s="53" t="s">
        <v>28</v>
      </c>
      <c r="F15" s="54" t="s">
        <v>32</v>
      </c>
      <c r="G15" s="58" t="s">
        <v>55</v>
      </c>
      <c r="H15" s="58" t="s">
        <v>49</v>
      </c>
      <c r="I15" s="55" t="s">
        <v>63</v>
      </c>
    </row>
    <row r="16" spans="1:9" x14ac:dyDescent="0.25">
      <c r="A16" s="78"/>
      <c r="B16" s="79"/>
      <c r="C16" s="79"/>
      <c r="D16" s="80"/>
      <c r="E16" s="81"/>
      <c r="F16" s="70" t="str">
        <f t="shared" ref="F16" si="0">IFERROR((G16+H16),"")</f>
        <v/>
      </c>
      <c r="G16" s="61" t="str">
        <f>IFERROR(B16*D16*VLOOKUP(E16,Entgelttabellen!A:E,2,FALSE),"")</f>
        <v/>
      </c>
      <c r="H16" s="62" t="str">
        <f>IFERROR(C16*D16*VLOOKUP(E16,Entgelttabellen!A:E,4,FALSE),"")</f>
        <v/>
      </c>
      <c r="I16" s="96"/>
    </row>
    <row r="17" spans="1:9" x14ac:dyDescent="0.25">
      <c r="A17" s="82"/>
      <c r="B17" s="83"/>
      <c r="C17" s="83"/>
      <c r="D17" s="84"/>
      <c r="E17" s="85"/>
      <c r="F17" s="71" t="str">
        <f t="shared" ref="F17:F22" si="1">IFERROR((G17+H17),"")</f>
        <v/>
      </c>
      <c r="G17" s="61" t="str">
        <f>IFERROR(B17*D17*VLOOKUP(E17,Entgelttabellen!A:E,2,FALSE),"")</f>
        <v/>
      </c>
      <c r="H17" s="62" t="str">
        <f>IFERROR(C17*D17*VLOOKUP(E17,Entgelttabellen!A:E,4,FALSE),"")</f>
        <v/>
      </c>
      <c r="I17" s="96"/>
    </row>
    <row r="18" spans="1:9" x14ac:dyDescent="0.25">
      <c r="A18" s="82"/>
      <c r="B18" s="86"/>
      <c r="C18" s="86"/>
      <c r="D18" s="84"/>
      <c r="E18" s="85"/>
      <c r="F18" s="71" t="str">
        <f t="shared" si="1"/>
        <v/>
      </c>
      <c r="G18" s="61" t="str">
        <f>IFERROR(B18*D18*VLOOKUP(E18,Entgelttabellen!A:E,2,FALSE),"")</f>
        <v/>
      </c>
      <c r="H18" s="62" t="str">
        <f>IFERROR(C18*D18*VLOOKUP(E18,Entgelttabellen!A:E,4,FALSE),"")</f>
        <v/>
      </c>
      <c r="I18" s="96"/>
    </row>
    <row r="19" spans="1:9" x14ac:dyDescent="0.25">
      <c r="A19" s="82"/>
      <c r="B19" s="86"/>
      <c r="C19" s="86"/>
      <c r="D19" s="84"/>
      <c r="E19" s="85"/>
      <c r="F19" s="71" t="str">
        <f t="shared" si="1"/>
        <v/>
      </c>
      <c r="G19" s="18" t="str">
        <f>IFERROR(B19*D19*VLOOKUP(E19,Entgelttabellen!A:E,2,FALSE),"")</f>
        <v/>
      </c>
      <c r="H19" s="37" t="str">
        <f>IFERROR(C19*D19*VLOOKUP(E19,Entgelttabellen!A:E,4,FALSE),"")</f>
        <v/>
      </c>
      <c r="I19" s="96"/>
    </row>
    <row r="20" spans="1:9" x14ac:dyDescent="0.25">
      <c r="A20" s="82"/>
      <c r="B20" s="86"/>
      <c r="C20" s="86"/>
      <c r="D20" s="84"/>
      <c r="E20" s="85"/>
      <c r="F20" s="71" t="str">
        <f t="shared" si="1"/>
        <v/>
      </c>
      <c r="G20" s="56" t="str">
        <f>IFERROR(B20*D20*VLOOKUP(E20,Entgelttabellen!A:E,2,FALSE),"")</f>
        <v/>
      </c>
      <c r="H20" s="57" t="str">
        <f>IFERROR(C20*D20*VLOOKUP(E20,Entgelttabellen!A:E,4,FALSE),"")</f>
        <v/>
      </c>
      <c r="I20" s="96"/>
    </row>
    <row r="21" spans="1:9" x14ac:dyDescent="0.25">
      <c r="A21" s="87"/>
      <c r="B21" s="86"/>
      <c r="C21" s="86"/>
      <c r="D21" s="84"/>
      <c r="E21" s="85"/>
      <c r="F21" s="71" t="str">
        <f t="shared" si="1"/>
        <v/>
      </c>
      <c r="G21" s="56" t="str">
        <f>IFERROR(B21*D21*VLOOKUP(E21,Entgelttabellen!A:E,2,FALSE),"")</f>
        <v/>
      </c>
      <c r="H21" s="57" t="str">
        <f>IFERROR(C21*D21*VLOOKUP(E21,Entgelttabellen!A:E,4,FALSE),"")</f>
        <v/>
      </c>
      <c r="I21" s="96"/>
    </row>
    <row r="22" spans="1:9" x14ac:dyDescent="0.25">
      <c r="A22" s="88"/>
      <c r="B22" s="89"/>
      <c r="C22" s="89"/>
      <c r="D22" s="90"/>
      <c r="E22" s="91"/>
      <c r="F22" s="72" t="str">
        <f t="shared" si="1"/>
        <v/>
      </c>
      <c r="G22" s="64" t="str">
        <f>IFERROR(B22*D22*VLOOKUP(E22,Entgelttabellen!A:E,2,FALSE),"")</f>
        <v/>
      </c>
      <c r="H22" s="65" t="str">
        <f>IFERROR(C22*D22*VLOOKUP(E22,Entgelttabellen!A:E,4,FALSE),"")</f>
        <v/>
      </c>
      <c r="I22" s="111"/>
    </row>
    <row r="23" spans="1:9" x14ac:dyDescent="0.25">
      <c r="A23" s="60"/>
      <c r="F23" s="52">
        <f>SUM(F16:F22)</f>
        <v>0</v>
      </c>
      <c r="G23" s="63">
        <f>SUM(G16:G22)</f>
        <v>0</v>
      </c>
      <c r="H23" s="63">
        <f>SUM(H16:H22)</f>
        <v>0</v>
      </c>
    </row>
    <row r="24" spans="1:9" x14ac:dyDescent="0.25">
      <c r="A24" s="60"/>
      <c r="G24" s="25"/>
      <c r="H24" s="25"/>
    </row>
    <row r="25" spans="1:9" ht="15.75" x14ac:dyDescent="0.25">
      <c r="A25" s="22" t="s">
        <v>56</v>
      </c>
      <c r="G25" s="59"/>
      <c r="H25" s="59"/>
    </row>
    <row r="26" spans="1:9" x14ac:dyDescent="0.25">
      <c r="A26" s="20"/>
      <c r="G26" s="25"/>
      <c r="H26" s="25"/>
    </row>
    <row r="27" spans="1:9" ht="30" x14ac:dyDescent="0.25">
      <c r="A27" s="27" t="s">
        <v>40</v>
      </c>
      <c r="B27" s="28" t="s">
        <v>60</v>
      </c>
      <c r="C27" s="28" t="s">
        <v>64</v>
      </c>
      <c r="D27" s="29" t="s">
        <v>63</v>
      </c>
      <c r="G27" s="67"/>
      <c r="H27" s="25"/>
    </row>
    <row r="28" spans="1:9" x14ac:dyDescent="0.25">
      <c r="A28" s="82"/>
      <c r="B28" s="97"/>
      <c r="C28" s="98"/>
      <c r="D28" s="104"/>
      <c r="G28" s="25"/>
      <c r="H28" s="25"/>
    </row>
    <row r="29" spans="1:9" x14ac:dyDescent="0.25">
      <c r="A29" s="82"/>
      <c r="B29" s="97"/>
      <c r="C29" s="98"/>
      <c r="D29" s="104"/>
      <c r="G29" s="25"/>
      <c r="H29" s="25"/>
    </row>
    <row r="30" spans="1:9" x14ac:dyDescent="0.25">
      <c r="A30" s="82"/>
      <c r="B30" s="97"/>
      <c r="C30" s="98"/>
      <c r="D30" s="104"/>
      <c r="G30" s="69"/>
      <c r="H30" s="25"/>
    </row>
    <row r="31" spans="1:9" x14ac:dyDescent="0.25">
      <c r="A31" s="82"/>
      <c r="B31" s="97"/>
      <c r="C31" s="98"/>
      <c r="D31" s="104"/>
      <c r="G31" s="26"/>
      <c r="H31" s="26"/>
    </row>
    <row r="32" spans="1:9" x14ac:dyDescent="0.25">
      <c r="A32" s="82"/>
      <c r="B32" s="97"/>
      <c r="C32" s="98"/>
      <c r="D32" s="104"/>
    </row>
    <row r="33" spans="1:4" x14ac:dyDescent="0.25">
      <c r="A33" s="82"/>
      <c r="B33" s="97"/>
      <c r="C33" s="98"/>
      <c r="D33" s="104"/>
    </row>
    <row r="34" spans="1:4" x14ac:dyDescent="0.25">
      <c r="A34" s="99"/>
      <c r="B34" s="105"/>
      <c r="C34" s="101"/>
      <c r="D34" s="106"/>
    </row>
    <row r="35" spans="1:4" x14ac:dyDescent="0.25">
      <c r="B35" s="52">
        <f>SUM(B28:B34)</f>
        <v>0</v>
      </c>
    </row>
    <row r="37" spans="1:4" ht="15.75" x14ac:dyDescent="0.25">
      <c r="A37" s="22" t="s">
        <v>42</v>
      </c>
    </row>
    <row r="38" spans="1:4" x14ac:dyDescent="0.25">
      <c r="A38" s="20"/>
    </row>
    <row r="39" spans="1:4" ht="30" x14ac:dyDescent="0.25">
      <c r="A39" s="27" t="s">
        <v>40</v>
      </c>
      <c r="B39" s="28" t="s">
        <v>61</v>
      </c>
      <c r="C39" s="28" t="s">
        <v>64</v>
      </c>
      <c r="D39" s="29" t="s">
        <v>63</v>
      </c>
    </row>
    <row r="40" spans="1:4" x14ac:dyDescent="0.25">
      <c r="A40" s="82"/>
      <c r="B40" s="97"/>
      <c r="C40" s="98"/>
      <c r="D40" s="104"/>
    </row>
    <row r="41" spans="1:4" x14ac:dyDescent="0.25">
      <c r="A41" s="82"/>
      <c r="B41" s="97"/>
      <c r="C41" s="98"/>
      <c r="D41" s="104"/>
    </row>
    <row r="42" spans="1:4" x14ac:dyDescent="0.25">
      <c r="A42" s="82"/>
      <c r="B42" s="97"/>
      <c r="C42" s="98"/>
      <c r="D42" s="104"/>
    </row>
    <row r="43" spans="1:4" x14ac:dyDescent="0.25">
      <c r="A43" s="82"/>
      <c r="B43" s="97"/>
      <c r="C43" s="98"/>
      <c r="D43" s="104"/>
    </row>
    <row r="44" spans="1:4" x14ac:dyDescent="0.25">
      <c r="A44" s="82"/>
      <c r="B44" s="97"/>
      <c r="C44" s="98"/>
      <c r="D44" s="104"/>
    </row>
    <row r="45" spans="1:4" x14ac:dyDescent="0.25">
      <c r="A45" s="82"/>
      <c r="B45" s="97"/>
      <c r="C45" s="98"/>
      <c r="D45" s="104"/>
    </row>
    <row r="46" spans="1:4" x14ac:dyDescent="0.25">
      <c r="A46" s="99"/>
      <c r="B46" s="100"/>
      <c r="C46" s="101"/>
      <c r="D46" s="106"/>
    </row>
    <row r="47" spans="1:4" x14ac:dyDescent="0.25">
      <c r="B47" s="52">
        <f>SUM(B40:B46)</f>
        <v>0</v>
      </c>
    </row>
  </sheetData>
  <mergeCells count="2">
    <mergeCell ref="B1:E1"/>
    <mergeCell ref="B2:E2"/>
  </mergeCells>
  <phoneticPr fontId="15" type="noConversion"/>
  <conditionalFormatting sqref="I16:I22">
    <cfRule type="expression" dxfId="9" priority="21">
      <formula>$I16&lt;&gt;""</formula>
    </cfRule>
    <cfRule type="expression" dxfId="8" priority="22">
      <formula>$F16&lt;&gt;""</formula>
    </cfRule>
  </conditionalFormatting>
  <conditionalFormatting sqref="C28:C34">
    <cfRule type="expression" dxfId="7" priority="18">
      <formula>$C28&lt;&gt;""</formula>
    </cfRule>
    <cfRule type="expression" dxfId="6" priority="20">
      <formula>$B28&lt;&gt;""</formula>
    </cfRule>
  </conditionalFormatting>
  <conditionalFormatting sqref="D28:D34">
    <cfRule type="expression" dxfId="5" priority="5">
      <formula>$C28&lt;&gt;""</formula>
    </cfRule>
    <cfRule type="expression" dxfId="4" priority="6">
      <formula>$B28&lt;&gt;""</formula>
    </cfRule>
  </conditionalFormatting>
  <conditionalFormatting sqref="D40:D46">
    <cfRule type="expression" dxfId="3" priority="3">
      <formula>$C40&lt;&gt;""</formula>
    </cfRule>
    <cfRule type="expression" dxfId="2" priority="4">
      <formula>$B40&lt;&gt;""</formula>
    </cfRule>
  </conditionalFormatting>
  <conditionalFormatting sqref="C40:C46">
    <cfRule type="expression" dxfId="1" priority="1">
      <formula>$C40&lt;&gt;""</formula>
    </cfRule>
    <cfRule type="expression" dxfId="0" priority="2">
      <formula>$B40&lt;&gt;""</formula>
    </cfRule>
  </conditionalFormatting>
  <dataValidations count="4">
    <dataValidation type="decimal" allowBlank="1" showInputMessage="1" showErrorMessage="1" error="Wert muss zwischen 01.01.2023 und 30.06.2024 liegen" sqref="B17:B22 C16:C22" xr:uid="{00000000-0002-0000-0000-000000000000}">
      <formula1>0</formula1>
      <formula2>12</formula2>
    </dataValidation>
    <dataValidation type="decimal" allowBlank="1" showInputMessage="1" showErrorMessage="1" sqref="B16" xr:uid="{00000000-0002-0000-0000-000001000000}">
      <formula1>0</formula1>
      <formula2>12</formula2>
    </dataValidation>
    <dataValidation type="list" allowBlank="1" showInputMessage="1" showErrorMessage="1" sqref="D46" xr:uid="{00000000-0002-0000-0000-000002000000}">
      <formula1>$B$5:$B$10</formula1>
    </dataValidation>
    <dataValidation type="list" allowBlank="1" showInputMessage="1" showErrorMessage="1" sqref="I16:I22 D28 D29 D30 D31 D32 D33 D34 D40 D41 D42 D43 D44 D45" xr:uid="{52059E4A-4FE4-434B-9A07-D339755249E4}">
      <formula1>$B$5:$B$10</formula1>
    </dataValidation>
  </dataValidations>
  <pageMargins left="0.70866141732283472" right="0.70866141732283472" top="1.1417322834645669" bottom="0.74803149606299213" header="0.70866141732283472" footer="0.31496062992125984"/>
  <pageSetup paperSize="9" scale="70" fitToHeight="0" orientation="landscape" r:id="rId1"/>
  <headerFooter>
    <oddHeader xml:space="preserve">&amp;L&amp;"ITCFranklinGothic LT Book,Standard"
&amp;"ITCFranklinGothic LT Book,Fett"| Kostenkalkulation </oddHeader>
    <oddFooter>&amp;L&amp;"ITCFranklinGothic LT Book,Standard"&amp;8Stand: &amp;D&amp;R&amp;"ITCFranklinGothic LT Book,Standard"&amp;8&amp;P von &amp;N</oddFooter>
  </headerFooter>
  <ignoredErrors>
    <ignoredError sqref="G17:H17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Entgelttabellen!$A$4:$A$29</xm:f>
          </x14:formula1>
          <xm:sqref>E16:E22</xm:sqref>
        </x14:dataValidation>
        <x14:dataValidation type="list" allowBlank="1" showInputMessage="1" showErrorMessage="1" xr:uid="{00000000-0002-0000-0000-000004000000}">
          <x14:formula1>
            <xm:f>Dropdown!$A$5:$A$6</xm:f>
          </x14:formula1>
          <xm:sqref>C28:C34 C40:C46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34"/>
  <sheetViews>
    <sheetView zoomScaleNormal="100" workbookViewId="0">
      <selection activeCell="E27" sqref="E27"/>
    </sheetView>
  </sheetViews>
  <sheetFormatPr baseColWidth="10" defaultColWidth="6.85546875" defaultRowHeight="15" x14ac:dyDescent="0.25"/>
  <cols>
    <col min="1" max="1" width="7" style="8" customWidth="1"/>
    <col min="2" max="2" width="39.85546875" style="8" customWidth="1"/>
    <col min="3" max="5" width="16.140625" style="8" bestFit="1" customWidth="1"/>
    <col min="6" max="15" width="6.85546875" style="8"/>
    <col min="16" max="16" width="8.5703125" style="8" bestFit="1" customWidth="1"/>
    <col min="17" max="16384" width="6.85546875" style="8"/>
  </cols>
  <sheetData>
    <row r="1" spans="1:5" x14ac:dyDescent="0.25">
      <c r="A1" s="35" t="s">
        <v>50</v>
      </c>
      <c r="B1" s="36"/>
      <c r="C1" s="110">
        <f>'Dateneingabe Synergy-Projekte'!B1</f>
        <v>0</v>
      </c>
      <c r="D1" s="110"/>
      <c r="E1" s="110"/>
    </row>
    <row r="2" spans="1:5" x14ac:dyDescent="0.25">
      <c r="A2" s="35" t="s">
        <v>51</v>
      </c>
      <c r="B2" s="36"/>
      <c r="C2" s="110">
        <f>'Dateneingabe Synergy-Projekte'!B2</f>
        <v>0</v>
      </c>
      <c r="D2" s="110"/>
      <c r="E2" s="110"/>
    </row>
    <row r="3" spans="1:5" x14ac:dyDescent="0.25">
      <c r="A3" s="103" t="s">
        <v>65</v>
      </c>
    </row>
    <row r="4" spans="1:5" x14ac:dyDescent="0.25">
      <c r="A4" s="5"/>
      <c r="B4" s="6"/>
      <c r="C4" s="6"/>
      <c r="D4" s="7"/>
    </row>
    <row r="5" spans="1:5" x14ac:dyDescent="0.25">
      <c r="A5" s="5"/>
      <c r="B5" s="6"/>
      <c r="C5" s="6"/>
      <c r="D5" s="7"/>
    </row>
    <row r="6" spans="1:5" x14ac:dyDescent="0.25">
      <c r="A6" s="9"/>
      <c r="B6" s="15"/>
      <c r="C6" s="16" t="s">
        <v>55</v>
      </c>
      <c r="D6" s="16" t="s">
        <v>49</v>
      </c>
      <c r="E6" s="10" t="s">
        <v>43</v>
      </c>
    </row>
    <row r="7" spans="1:5" x14ac:dyDescent="0.25">
      <c r="A7" s="38"/>
      <c r="B7" s="39">
        <f>'Dateneingabe Synergy-Projekte'!B5</f>
        <v>0</v>
      </c>
      <c r="C7" s="40">
        <f>SUM(C8:C10)</f>
        <v>0</v>
      </c>
      <c r="D7" s="41">
        <f>SUM(D8:D10)</f>
        <v>0</v>
      </c>
      <c r="E7" s="41">
        <f>SUM(C7:D7)</f>
        <v>0</v>
      </c>
    </row>
    <row r="8" spans="1:5" x14ac:dyDescent="0.25">
      <c r="A8" s="11"/>
      <c r="B8" s="19" t="s">
        <v>37</v>
      </c>
      <c r="C8" s="17">
        <f>+SUMIFS('Dateneingabe Synergy-Projekte'!$G$16:$G$22,'Dateneingabe Synergy-Projekte'!$I$16:$I$22,$B7)</f>
        <v>0</v>
      </c>
      <c r="D8" s="14">
        <f>+SUMIFS('Dateneingabe Synergy-Projekte'!$H$16:$H$22,'Dateneingabe Synergy-Projekte'!$I$16:$I$22,$B7)</f>
        <v>0</v>
      </c>
      <c r="E8" s="14">
        <f t="shared" ref="E8:E34" si="0">SUM(C8:D8)</f>
        <v>0</v>
      </c>
    </row>
    <row r="9" spans="1:5" x14ac:dyDescent="0.25">
      <c r="A9" s="11"/>
      <c r="B9" s="19" t="s">
        <v>38</v>
      </c>
      <c r="C9" s="17">
        <f>SUMIFS('Dateneingabe Synergy-Projekte'!$B$28:$B$34,'Dateneingabe Synergy-Projekte'!$C$28:$C$34,C$6,'Dateneingabe Synergy-Projekte'!$D$28:$D$34,$B7)</f>
        <v>0</v>
      </c>
      <c r="D9" s="14">
        <f>SUMIFS('Dateneingabe Synergy-Projekte'!$B$28:$B$34,'Dateneingabe Synergy-Projekte'!$C$28:$C$34,D$6,'Dateneingabe Synergy-Projekte'!$D$28:$D$34,$B7)</f>
        <v>0</v>
      </c>
      <c r="E9" s="14">
        <f t="shared" si="0"/>
        <v>0</v>
      </c>
    </row>
    <row r="10" spans="1:5" x14ac:dyDescent="0.25">
      <c r="A10" s="11"/>
      <c r="B10" s="19" t="s">
        <v>39</v>
      </c>
      <c r="C10" s="17">
        <f>SUMIFS('Dateneingabe Synergy-Projekte'!$B$40:$B$46,'Dateneingabe Synergy-Projekte'!$C$40:$C$46,C$6,'Dateneingabe Synergy-Projekte'!$D$40:$D$46,$B7)</f>
        <v>0</v>
      </c>
      <c r="D10" s="14">
        <f>SUMIFS('Dateneingabe Synergy-Projekte'!$B$40:$B$46,'Dateneingabe Synergy-Projekte'!$C$40:$C$46,D$6,'Dateneingabe Synergy-Projekte'!$D$40:$D$46,$B7)</f>
        <v>0</v>
      </c>
      <c r="E10" s="14">
        <f t="shared" si="0"/>
        <v>0</v>
      </c>
    </row>
    <row r="11" spans="1:5" x14ac:dyDescent="0.25">
      <c r="A11" s="38"/>
      <c r="B11" s="39">
        <f>'Dateneingabe Synergy-Projekte'!B6</f>
        <v>0</v>
      </c>
      <c r="C11" s="40">
        <f>SUM(C12:C14)</f>
        <v>0</v>
      </c>
      <c r="D11" s="41">
        <f>SUM(D12:D14)</f>
        <v>0</v>
      </c>
      <c r="E11" s="41">
        <f t="shared" si="0"/>
        <v>0</v>
      </c>
    </row>
    <row r="12" spans="1:5" x14ac:dyDescent="0.25">
      <c r="A12" s="11"/>
      <c r="B12" s="19" t="s">
        <v>37</v>
      </c>
      <c r="C12" s="17">
        <f>+SUMIFS('Dateneingabe Synergy-Projekte'!$G$16:$G$22,'Dateneingabe Synergy-Projekte'!$I$16:$I$22,$B11)</f>
        <v>0</v>
      </c>
      <c r="D12" s="14">
        <f>+SUMIFS('Dateneingabe Synergy-Projekte'!$H$16:$H$22,'Dateneingabe Synergy-Projekte'!$I$16:$I$22,$B11)</f>
        <v>0</v>
      </c>
      <c r="E12" s="14">
        <f t="shared" si="0"/>
        <v>0</v>
      </c>
    </row>
    <row r="13" spans="1:5" x14ac:dyDescent="0.25">
      <c r="A13" s="11"/>
      <c r="B13" s="19" t="s">
        <v>38</v>
      </c>
      <c r="C13" s="17">
        <f>SUMIFS('Dateneingabe Synergy-Projekte'!$B$28:$B$34,'Dateneingabe Synergy-Projekte'!$C$28:$C$34,C$6,'Dateneingabe Synergy-Projekte'!$D$28:$D$34,$B11)</f>
        <v>0</v>
      </c>
      <c r="D13" s="14">
        <f>SUMIFS('Dateneingabe Synergy-Projekte'!$B$28:$B$34,'Dateneingabe Synergy-Projekte'!$C$28:$C$34,D$6,'Dateneingabe Synergy-Projekte'!$D$28:$D$34,$B11)</f>
        <v>0</v>
      </c>
      <c r="E13" s="14">
        <f t="shared" si="0"/>
        <v>0</v>
      </c>
    </row>
    <row r="14" spans="1:5" x14ac:dyDescent="0.25">
      <c r="A14" s="11"/>
      <c r="B14" s="19" t="s">
        <v>39</v>
      </c>
      <c r="C14" s="17">
        <f>SUMIFS('Dateneingabe Synergy-Projekte'!$B$40:$B$46,'Dateneingabe Synergy-Projekte'!$C$40:$C$46,C$6,'Dateneingabe Synergy-Projekte'!$D$40:$D$46,$B11)</f>
        <v>0</v>
      </c>
      <c r="D14" s="14">
        <f>SUMIFS('Dateneingabe Synergy-Projekte'!$B$40:$B$46,'Dateneingabe Synergy-Projekte'!$C$40:$C$46,D$6,'Dateneingabe Synergy-Projekte'!$D$40:$D$46,$B11)</f>
        <v>0</v>
      </c>
      <c r="E14" s="14">
        <f t="shared" si="0"/>
        <v>0</v>
      </c>
    </row>
    <row r="15" spans="1:5" x14ac:dyDescent="0.25">
      <c r="A15" s="38"/>
      <c r="B15" s="39">
        <f>'Dateneingabe Synergy-Projekte'!B7</f>
        <v>0</v>
      </c>
      <c r="C15" s="40">
        <f>SUM(C16:C18)</f>
        <v>0</v>
      </c>
      <c r="D15" s="41">
        <f>SUM(D16:D18)</f>
        <v>0</v>
      </c>
      <c r="E15" s="41">
        <f t="shared" si="0"/>
        <v>0</v>
      </c>
    </row>
    <row r="16" spans="1:5" x14ac:dyDescent="0.25">
      <c r="A16" s="11"/>
      <c r="B16" s="19" t="s">
        <v>37</v>
      </c>
      <c r="C16" s="17">
        <f>+SUMIFS('Dateneingabe Synergy-Projekte'!$G$16:$G$22,'Dateneingabe Synergy-Projekte'!$I$16:$I$22,$B15)</f>
        <v>0</v>
      </c>
      <c r="D16" s="14">
        <f>+SUMIFS('Dateneingabe Synergy-Projekte'!$H$16:$H$22,'Dateneingabe Synergy-Projekte'!$I$16:$I$22,$B15)</f>
        <v>0</v>
      </c>
      <c r="E16" s="14">
        <f t="shared" si="0"/>
        <v>0</v>
      </c>
    </row>
    <row r="17" spans="1:5" x14ac:dyDescent="0.25">
      <c r="A17" s="11"/>
      <c r="B17" s="19" t="s">
        <v>38</v>
      </c>
      <c r="C17" s="17">
        <f>SUMIFS('Dateneingabe Synergy-Projekte'!$B$28:$B$34,'Dateneingabe Synergy-Projekte'!$C$28:$C$34,C$6,'Dateneingabe Synergy-Projekte'!$D$28:$D$34,$B15)</f>
        <v>0</v>
      </c>
      <c r="D17" s="14">
        <f>SUMIFS('Dateneingabe Synergy-Projekte'!$B$28:$B$34,'Dateneingabe Synergy-Projekte'!$C$28:$C$34,D$6,'Dateneingabe Synergy-Projekte'!$D$28:$D$34,$B15)</f>
        <v>0</v>
      </c>
      <c r="E17" s="14">
        <f t="shared" si="0"/>
        <v>0</v>
      </c>
    </row>
    <row r="18" spans="1:5" x14ac:dyDescent="0.25">
      <c r="A18" s="11"/>
      <c r="B18" s="19" t="s">
        <v>39</v>
      </c>
      <c r="C18" s="17">
        <f>SUMIFS('Dateneingabe Synergy-Projekte'!$B$40:$B$46,'Dateneingabe Synergy-Projekte'!$C$40:$C$46,C$6,'Dateneingabe Synergy-Projekte'!$D$40:$D$46,$B15)</f>
        <v>0</v>
      </c>
      <c r="D18" s="14">
        <f>SUMIFS('Dateneingabe Synergy-Projekte'!$B$40:$B$46,'Dateneingabe Synergy-Projekte'!$C$40:$C$46,D$6,'Dateneingabe Synergy-Projekte'!$D$40:$D$46,$B15)</f>
        <v>0</v>
      </c>
      <c r="E18" s="14">
        <f t="shared" si="0"/>
        <v>0</v>
      </c>
    </row>
    <row r="19" spans="1:5" x14ac:dyDescent="0.25">
      <c r="A19" s="38"/>
      <c r="B19" s="39">
        <f>'Dateneingabe Synergy-Projekte'!B8</f>
        <v>0</v>
      </c>
      <c r="C19" s="40">
        <f>SUM(C20:C22)</f>
        <v>0</v>
      </c>
      <c r="D19" s="41">
        <f>SUM(D20:D22)</f>
        <v>0</v>
      </c>
      <c r="E19" s="41">
        <f>SUM(C19:D19)</f>
        <v>0</v>
      </c>
    </row>
    <row r="20" spans="1:5" x14ac:dyDescent="0.25">
      <c r="A20" s="11"/>
      <c r="B20" s="19" t="s">
        <v>37</v>
      </c>
      <c r="C20" s="17">
        <f>+SUMIFS('Dateneingabe Synergy-Projekte'!$G$16:$G$22,'Dateneingabe Synergy-Projekte'!$I$16:$I$22,$B19)</f>
        <v>0</v>
      </c>
      <c r="D20" s="14">
        <f>+SUMIFS('Dateneingabe Synergy-Projekte'!$H$16:$H$22,'Dateneingabe Synergy-Projekte'!$I$16:$I$22,$B19)</f>
        <v>0</v>
      </c>
      <c r="E20" s="14">
        <f t="shared" ref="E20:E30" si="1">SUM(C20:D20)</f>
        <v>0</v>
      </c>
    </row>
    <row r="21" spans="1:5" x14ac:dyDescent="0.25">
      <c r="A21" s="11"/>
      <c r="B21" s="19" t="s">
        <v>38</v>
      </c>
      <c r="C21" s="17">
        <f>SUMIFS('Dateneingabe Synergy-Projekte'!$B$28:$B$34,'Dateneingabe Synergy-Projekte'!$C$28:$C$34,C$6,'Dateneingabe Synergy-Projekte'!$D$28:$D$34,$B19)</f>
        <v>0</v>
      </c>
      <c r="D21" s="14">
        <f>SUMIFS('Dateneingabe Synergy-Projekte'!$B$28:$B$34,'Dateneingabe Synergy-Projekte'!$C$28:$C$34,D$6,'Dateneingabe Synergy-Projekte'!$D$28:$D$34,$B19)</f>
        <v>0</v>
      </c>
      <c r="E21" s="14">
        <f t="shared" si="1"/>
        <v>0</v>
      </c>
    </row>
    <row r="22" spans="1:5" x14ac:dyDescent="0.25">
      <c r="A22" s="11"/>
      <c r="B22" s="19" t="s">
        <v>39</v>
      </c>
      <c r="C22" s="17">
        <f>SUMIFS('Dateneingabe Synergy-Projekte'!$B$40:$B$46,'Dateneingabe Synergy-Projekte'!$C$40:$C$46,C$6,'Dateneingabe Synergy-Projekte'!$D$40:$D$46,$B19)</f>
        <v>0</v>
      </c>
      <c r="D22" s="14">
        <f>SUMIFS('Dateneingabe Synergy-Projekte'!$B$40:$B$46,'Dateneingabe Synergy-Projekte'!$C$40:$C$46,D$6,'Dateneingabe Synergy-Projekte'!$D$40:$D$46,$B19)</f>
        <v>0</v>
      </c>
      <c r="E22" s="14">
        <f t="shared" si="1"/>
        <v>0</v>
      </c>
    </row>
    <row r="23" spans="1:5" x14ac:dyDescent="0.25">
      <c r="A23" s="38"/>
      <c r="B23" s="39">
        <f>'Dateneingabe Synergy-Projekte'!B9</f>
        <v>0</v>
      </c>
      <c r="C23" s="40">
        <f>SUM(C24:C26)</f>
        <v>0</v>
      </c>
      <c r="D23" s="41">
        <f>SUM(D24:D26)</f>
        <v>0</v>
      </c>
      <c r="E23" s="41">
        <f>SUM(C23:D23)</f>
        <v>0</v>
      </c>
    </row>
    <row r="24" spans="1:5" x14ac:dyDescent="0.25">
      <c r="A24" s="11"/>
      <c r="B24" s="19" t="s">
        <v>37</v>
      </c>
      <c r="C24" s="17">
        <f>+SUMIFS('Dateneingabe Synergy-Projekte'!$G$16:$G$22,'Dateneingabe Synergy-Projekte'!$I$16:$I$22,$B23)</f>
        <v>0</v>
      </c>
      <c r="D24" s="14">
        <f>+SUMIFS('Dateneingabe Synergy-Projekte'!$H$16:$H$22,'Dateneingabe Synergy-Projekte'!$I$16:$I$22,$B23)</f>
        <v>0</v>
      </c>
      <c r="E24" s="14">
        <f>SUM(C24:D24)</f>
        <v>0</v>
      </c>
    </row>
    <row r="25" spans="1:5" x14ac:dyDescent="0.25">
      <c r="A25" s="11"/>
      <c r="B25" s="19" t="s">
        <v>38</v>
      </c>
      <c r="C25" s="17">
        <f>SUMIFS('Dateneingabe Synergy-Projekte'!$B$28:$B$34,'Dateneingabe Synergy-Projekte'!$C$28:$C$34,C$6,'Dateneingabe Synergy-Projekte'!$D$28:$D$34,$B23)</f>
        <v>0</v>
      </c>
      <c r="D25" s="14">
        <f>SUMIFS('Dateneingabe Synergy-Projekte'!$B$28:$B$34,'Dateneingabe Synergy-Projekte'!$C$28:$C$34,D$6,'Dateneingabe Synergy-Projekte'!$D$28:$D$34,$B23)</f>
        <v>0</v>
      </c>
      <c r="E25" s="14">
        <f t="shared" si="1"/>
        <v>0</v>
      </c>
    </row>
    <row r="26" spans="1:5" x14ac:dyDescent="0.25">
      <c r="A26" s="11"/>
      <c r="B26" s="19" t="s">
        <v>39</v>
      </c>
      <c r="C26" s="17">
        <f>SUMIFS('Dateneingabe Synergy-Projekte'!$B$40:$B$46,'Dateneingabe Synergy-Projekte'!$C$40:$C$46,C$6,'Dateneingabe Synergy-Projekte'!$D$40:$D$46,$B23)</f>
        <v>0</v>
      </c>
      <c r="D26" s="14">
        <f>SUMIFS('Dateneingabe Synergy-Projekte'!$B$40:$B$46,'Dateneingabe Synergy-Projekte'!$C$40:$C$46,D$6,'Dateneingabe Synergy-Projekte'!$D$40:$D$46,$B23)</f>
        <v>0</v>
      </c>
      <c r="E26" s="14">
        <f>SUM(C26:D26)</f>
        <v>0</v>
      </c>
    </row>
    <row r="27" spans="1:5" x14ac:dyDescent="0.25">
      <c r="A27" s="38"/>
      <c r="B27" s="39">
        <f>'Dateneingabe Synergy-Projekte'!B10</f>
        <v>0</v>
      </c>
      <c r="C27" s="40">
        <f>SUM(C28:C30)</f>
        <v>0</v>
      </c>
      <c r="D27" s="41">
        <f>SUM(D28:D30)</f>
        <v>0</v>
      </c>
      <c r="E27" s="41">
        <f t="shared" si="1"/>
        <v>0</v>
      </c>
    </row>
    <row r="28" spans="1:5" x14ac:dyDescent="0.25">
      <c r="A28" s="11"/>
      <c r="B28" s="19" t="s">
        <v>37</v>
      </c>
      <c r="C28" s="17">
        <f>+SUMIFS('Dateneingabe Synergy-Projekte'!$G$16:$G$22,'Dateneingabe Synergy-Projekte'!$I$16:$I$22,$B27)</f>
        <v>0</v>
      </c>
      <c r="D28" s="14">
        <f>+SUMIFS('Dateneingabe Synergy-Projekte'!$H$16:$H$22,'Dateneingabe Synergy-Projekte'!$I$16:$I$22,$B27)</f>
        <v>0</v>
      </c>
      <c r="E28" s="14">
        <f t="shared" si="1"/>
        <v>0</v>
      </c>
    </row>
    <row r="29" spans="1:5" x14ac:dyDescent="0.25">
      <c r="A29" s="11"/>
      <c r="B29" s="19" t="s">
        <v>38</v>
      </c>
      <c r="C29" s="17">
        <f>SUMIFS('Dateneingabe Synergy-Projekte'!$B$28:$B$34,'Dateneingabe Synergy-Projekte'!$C$28:$C$34,C$6,'Dateneingabe Synergy-Projekte'!$D$28:$D$34,$B27)</f>
        <v>0</v>
      </c>
      <c r="D29" s="14">
        <f>SUMIFS('Dateneingabe Synergy-Projekte'!$B$28:$B$34,'Dateneingabe Synergy-Projekte'!$C$28:$C$34,D$6,'Dateneingabe Synergy-Projekte'!$D$28:$D$34,$B27)</f>
        <v>0</v>
      </c>
      <c r="E29" s="14">
        <f t="shared" si="1"/>
        <v>0</v>
      </c>
    </row>
    <row r="30" spans="1:5" ht="15.75" thickBot="1" x14ac:dyDescent="0.3">
      <c r="A30" s="11"/>
      <c r="B30" s="19" t="s">
        <v>39</v>
      </c>
      <c r="C30" s="17">
        <f>SUMIFS('Dateneingabe Synergy-Projekte'!$B$40:$B$46,'Dateneingabe Synergy-Projekte'!$C$40:$C$46,C$6,'Dateneingabe Synergy-Projekte'!$D$40:$D$46,$B27)</f>
        <v>0</v>
      </c>
      <c r="D30" s="14">
        <f>SUMIFS('Dateneingabe Synergy-Projekte'!$B$40:$B$46,'Dateneingabe Synergy-Projekte'!$C$40:$C$46,D$6,'Dateneingabe Synergy-Projekte'!$D$40:$D$46,$B27)</f>
        <v>0</v>
      </c>
      <c r="E30" s="14">
        <f t="shared" si="1"/>
        <v>0</v>
      </c>
    </row>
    <row r="31" spans="1:5" ht="15.75" thickTop="1" x14ac:dyDescent="0.25">
      <c r="A31" s="47" t="s">
        <v>44</v>
      </c>
      <c r="B31" s="50"/>
      <c r="C31" s="48">
        <f>C8+C12+C16+C20+C24+C28</f>
        <v>0</v>
      </c>
      <c r="D31" s="49">
        <f>D8+D12+D16+D20+D24+D28</f>
        <v>0</v>
      </c>
      <c r="E31" s="49">
        <f>SUM(C31:D31)</f>
        <v>0</v>
      </c>
    </row>
    <row r="32" spans="1:5" x14ac:dyDescent="0.25">
      <c r="A32" s="42" t="s">
        <v>45</v>
      </c>
      <c r="B32" s="51"/>
      <c r="C32" s="43">
        <f t="shared" ref="C32:D32" si="2">C9+C13+C17+C21+C25+C29</f>
        <v>0</v>
      </c>
      <c r="D32" s="44">
        <f t="shared" si="2"/>
        <v>0</v>
      </c>
      <c r="E32" s="44">
        <f t="shared" si="0"/>
        <v>0</v>
      </c>
    </row>
    <row r="33" spans="1:5" x14ac:dyDescent="0.25">
      <c r="A33" s="42" t="s">
        <v>46</v>
      </c>
      <c r="B33" s="51"/>
      <c r="C33" s="43">
        <f t="shared" ref="C33:D34" si="3">C10+C14+C18+C22+C26+C30</f>
        <v>0</v>
      </c>
      <c r="D33" s="44">
        <f t="shared" si="3"/>
        <v>0</v>
      </c>
      <c r="E33" s="44">
        <f t="shared" si="0"/>
        <v>0</v>
      </c>
    </row>
    <row r="34" spans="1:5" x14ac:dyDescent="0.25">
      <c r="A34" s="12" t="s">
        <v>36</v>
      </c>
      <c r="B34" s="13"/>
      <c r="C34" s="45">
        <f>SUM(C7+C11+C15+C19+C23+C27)</f>
        <v>0</v>
      </c>
      <c r="D34" s="46">
        <f t="shared" ref="D34:E34" si="4">SUM(D7+D11+D15+D19+D23+D27)</f>
        <v>0</v>
      </c>
      <c r="E34" s="46">
        <f t="shared" si="4"/>
        <v>0</v>
      </c>
    </row>
  </sheetData>
  <mergeCells count="2">
    <mergeCell ref="C1:E1"/>
    <mergeCell ref="C2:E2"/>
  </mergeCells>
  <printOptions horizontalCentered="1"/>
  <pageMargins left="0.59055118110236227" right="0.59055118110236227" top="1.3779527559055118" bottom="0.78740157480314965" header="0.6692913385826772" footer="0.31496062992125984"/>
  <pageSetup paperSize="9" scale="94" fitToHeight="0" orientation="portrait" r:id="rId1"/>
  <headerFooter>
    <oddHeader>&amp;L
&amp;"ITCFranklinGothic LT Book,Fett"|Budgetplan Synergy-Projekt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S102"/>
  <sheetViews>
    <sheetView workbookViewId="0">
      <selection activeCell="C16" sqref="C16"/>
    </sheetView>
  </sheetViews>
  <sheetFormatPr baseColWidth="10" defaultRowHeight="15" x14ac:dyDescent="0.25"/>
  <cols>
    <col min="1" max="1" width="6.5703125" customWidth="1"/>
    <col min="2" max="2" width="19.85546875" style="4" bestFit="1" customWidth="1"/>
    <col min="3" max="3" width="17.42578125" bestFit="1" customWidth="1"/>
    <col min="4" max="4" width="19.85546875" bestFit="1" customWidth="1"/>
    <col min="5" max="5" width="17.42578125" bestFit="1" customWidth="1"/>
    <col min="6" max="6" width="19.85546875" bestFit="1" customWidth="1"/>
    <col min="7" max="7" width="17.42578125" bestFit="1" customWidth="1"/>
    <col min="8" max="9" width="12" bestFit="1" customWidth="1"/>
    <col min="10" max="12" width="11.5703125" bestFit="1" customWidth="1"/>
    <col min="13" max="13" width="11.5703125" customWidth="1"/>
    <col min="19" max="19" width="12" bestFit="1" customWidth="1"/>
  </cols>
  <sheetData>
    <row r="1" spans="1:19" x14ac:dyDescent="0.25">
      <c r="B1">
        <v>12</v>
      </c>
    </row>
    <row r="2" spans="1:19" x14ac:dyDescent="0.25">
      <c r="B2">
        <v>2025</v>
      </c>
      <c r="D2">
        <v>2026</v>
      </c>
      <c r="G2" s="112" t="s">
        <v>70</v>
      </c>
      <c r="H2" s="113">
        <v>2023</v>
      </c>
      <c r="I2" s="114">
        <v>2024</v>
      </c>
      <c r="J2" s="114"/>
      <c r="K2" s="114"/>
      <c r="L2" s="114"/>
      <c r="M2" s="114"/>
      <c r="N2" s="115">
        <v>2025</v>
      </c>
      <c r="O2" s="115"/>
      <c r="P2" s="115"/>
      <c r="Q2" s="115"/>
      <c r="R2" s="116">
        <v>2026</v>
      </c>
    </row>
    <row r="3" spans="1:19" x14ac:dyDescent="0.25">
      <c r="B3" s="4" t="s">
        <v>30</v>
      </c>
      <c r="C3" s="4" t="s">
        <v>29</v>
      </c>
      <c r="D3" s="4" t="s">
        <v>30</v>
      </c>
      <c r="E3" s="4" t="s">
        <v>29</v>
      </c>
      <c r="F3" s="4"/>
      <c r="H3" s="4" t="s">
        <v>71</v>
      </c>
      <c r="I3" s="4" t="s">
        <v>72</v>
      </c>
      <c r="J3" s="4" t="s">
        <v>73</v>
      </c>
      <c r="K3" s="117" t="s">
        <v>47</v>
      </c>
      <c r="L3" s="117"/>
      <c r="M3" s="4" t="s">
        <v>74</v>
      </c>
      <c r="N3" s="4" t="s">
        <v>75</v>
      </c>
      <c r="O3" s="4" t="s">
        <v>76</v>
      </c>
      <c r="P3" s="4" t="s">
        <v>47</v>
      </c>
      <c r="Q3" s="4" t="s">
        <v>77</v>
      </c>
      <c r="R3" s="118" t="s">
        <v>78</v>
      </c>
    </row>
    <row r="4" spans="1:19" x14ac:dyDescent="0.25">
      <c r="A4" t="s">
        <v>19</v>
      </c>
      <c r="B4" s="68">
        <f>ROUND(C4/12,2)</f>
        <v>7784.02</v>
      </c>
      <c r="C4" s="68">
        <v>93408.19</v>
      </c>
      <c r="D4" s="68">
        <f>+ROUND(E4/12,2)</f>
        <v>7963.05</v>
      </c>
      <c r="E4" s="68">
        <f>+ROUND(C4*1.023,2)</f>
        <v>95556.58</v>
      </c>
      <c r="F4" s="3"/>
      <c r="H4" t="s">
        <v>79</v>
      </c>
      <c r="I4" t="s">
        <v>80</v>
      </c>
      <c r="J4" t="s">
        <v>80</v>
      </c>
      <c r="N4" t="s">
        <v>81</v>
      </c>
      <c r="O4" s="1" t="s">
        <v>82</v>
      </c>
    </row>
    <row r="5" spans="1:19" x14ac:dyDescent="0.25">
      <c r="A5" t="s">
        <v>20</v>
      </c>
      <c r="B5" s="68">
        <f t="shared" ref="B5:B6" si="0">ROUND(C5/12,2)</f>
        <v>9861</v>
      </c>
      <c r="C5" s="68">
        <v>118332.05</v>
      </c>
      <c r="D5" s="68">
        <f t="shared" ref="D5:D6" si="1">+ROUND(E5/12,2)</f>
        <v>10087.81</v>
      </c>
      <c r="E5" s="68">
        <f t="shared" ref="E5:E6" si="2">+ROUND(C5*1.023,2)</f>
        <v>121053.69</v>
      </c>
      <c r="F5" s="3"/>
      <c r="H5" t="s">
        <v>83</v>
      </c>
      <c r="I5" s="1" t="s">
        <v>84</v>
      </c>
      <c r="J5" s="1" t="s">
        <v>85</v>
      </c>
    </row>
    <row r="6" spans="1:19" x14ac:dyDescent="0.25">
      <c r="A6" t="s">
        <v>21</v>
      </c>
      <c r="B6" s="68">
        <f t="shared" si="0"/>
        <v>11483.02</v>
      </c>
      <c r="C6" s="68">
        <v>137796.20000000001</v>
      </c>
      <c r="D6" s="68">
        <f t="shared" si="1"/>
        <v>11747.13</v>
      </c>
      <c r="E6" s="68">
        <f t="shared" si="2"/>
        <v>140965.51</v>
      </c>
      <c r="F6" s="3"/>
      <c r="H6" t="s">
        <v>86</v>
      </c>
      <c r="I6" s="1" t="s">
        <v>87</v>
      </c>
    </row>
    <row r="7" spans="1:19" x14ac:dyDescent="0.25">
      <c r="A7" t="s">
        <v>22</v>
      </c>
      <c r="B7" s="68">
        <f>+ROUND(J41,2)</f>
        <v>8418.89</v>
      </c>
      <c r="C7" s="68">
        <f>+ROUND(B7*12,2)</f>
        <v>101026.68</v>
      </c>
      <c r="D7" s="68">
        <f>+ROUND(K41,2)</f>
        <v>8612.52</v>
      </c>
      <c r="E7" s="68">
        <f>+ROUND(D7*12,2)</f>
        <v>103350.24</v>
      </c>
      <c r="F7" s="3"/>
    </row>
    <row r="8" spans="1:19" x14ac:dyDescent="0.25">
      <c r="A8" t="s">
        <v>23</v>
      </c>
      <c r="B8" s="68">
        <f t="shared" ref="B8:B10" si="3">+ROUND(J42,2)</f>
        <v>11174.26</v>
      </c>
      <c r="C8" s="68">
        <f t="shared" ref="C8:C10" si="4">+ROUND(B8*12,2)</f>
        <v>134091.12</v>
      </c>
      <c r="D8" s="68">
        <f t="shared" ref="D8:D10" si="5">+ROUND(K42,2)</f>
        <v>11431.26</v>
      </c>
      <c r="E8" s="68">
        <f t="shared" ref="E8:E10" si="6">+ROUND(D8*12,2)</f>
        <v>137175.12</v>
      </c>
      <c r="F8" s="3"/>
    </row>
    <row r="9" spans="1:19" x14ac:dyDescent="0.25">
      <c r="A9" t="s">
        <v>24</v>
      </c>
      <c r="B9" s="68">
        <f t="shared" si="3"/>
        <v>13026.34</v>
      </c>
      <c r="C9" s="68">
        <f t="shared" si="4"/>
        <v>156316.07999999999</v>
      </c>
      <c r="D9" s="68">
        <f t="shared" si="5"/>
        <v>13325.94</v>
      </c>
      <c r="E9" s="68">
        <f t="shared" si="6"/>
        <v>159911.28</v>
      </c>
      <c r="F9" s="3"/>
    </row>
    <row r="10" spans="1:19" x14ac:dyDescent="0.25">
      <c r="A10" t="s">
        <v>25</v>
      </c>
      <c r="B10" s="68">
        <f t="shared" si="3"/>
        <v>15222.1</v>
      </c>
      <c r="C10" s="68">
        <f t="shared" si="4"/>
        <v>182665.2</v>
      </c>
      <c r="D10" s="68">
        <f t="shared" si="5"/>
        <v>15572.2</v>
      </c>
      <c r="E10" s="68">
        <f t="shared" si="6"/>
        <v>186866.4</v>
      </c>
      <c r="F10" s="3"/>
      <c r="I10" s="119"/>
    </row>
    <row r="11" spans="1:19" x14ac:dyDescent="0.25">
      <c r="A11" s="2" t="s">
        <v>1</v>
      </c>
      <c r="B11" s="68">
        <f>ROUND(Q11,2)</f>
        <v>10586.03</v>
      </c>
      <c r="C11" s="68">
        <f>ROUND(B11*12,2)</f>
        <v>127032.36</v>
      </c>
      <c r="D11" s="68">
        <f>ROUND(R11,2)</f>
        <v>10829.51</v>
      </c>
      <c r="E11" s="68">
        <f>ROUND(D11*12,2)</f>
        <v>129954.12</v>
      </c>
      <c r="F11" s="3"/>
      <c r="H11" s="119">
        <v>7434.88</v>
      </c>
      <c r="I11" s="119">
        <f>+H11*1.285+120</f>
        <v>9673.8207999999995</v>
      </c>
      <c r="J11" s="119">
        <f>+(H11+200)*1.285</f>
        <v>9810.8207999999995</v>
      </c>
      <c r="K11" s="120">
        <v>0.32529999999999998</v>
      </c>
      <c r="L11" s="119">
        <f>+I11*K11</f>
        <v>3146.8939062399995</v>
      </c>
      <c r="M11" s="119">
        <f>+(I11*10+J11*2+L11)/12</f>
        <v>9958.8952921866676</v>
      </c>
      <c r="N11" s="119">
        <f>+J11</f>
        <v>9810.8207999999995</v>
      </c>
      <c r="O11" s="119">
        <f>(J11/1.285*1.055)*1.285</f>
        <v>10350.415943999998</v>
      </c>
      <c r="P11" s="119">
        <f>+O11*K11</f>
        <v>3366.9903065831991</v>
      </c>
      <c r="Q11" s="119">
        <f>+(N11+O11*11+P11)/12</f>
        <v>10586.032207548598</v>
      </c>
      <c r="R11" s="119">
        <f>+Q11*1.023</f>
        <v>10829.510948322215</v>
      </c>
      <c r="S11" s="3"/>
    </row>
    <row r="12" spans="1:19" x14ac:dyDescent="0.25">
      <c r="A12" s="2" t="s">
        <v>2</v>
      </c>
      <c r="B12" s="68">
        <f t="shared" ref="B12:B29" si="7">ROUND(Q12,2)</f>
        <v>8033.02</v>
      </c>
      <c r="C12" s="68">
        <f t="shared" ref="C12:C29" si="8">ROUND(B12*12,2)</f>
        <v>96396.24</v>
      </c>
      <c r="D12" s="68">
        <f t="shared" ref="D12:D29" si="9">ROUND(R12,2)</f>
        <v>8217.7800000000007</v>
      </c>
      <c r="E12" s="68">
        <f t="shared" ref="E12:E29" si="10">ROUND(D12*12,2)</f>
        <v>98613.36</v>
      </c>
      <c r="F12" s="3"/>
      <c r="H12" s="119">
        <v>5593.59</v>
      </c>
      <c r="I12" s="119">
        <f t="shared" ref="I12:I29" si="11">+H12*1.285+120</f>
        <v>7307.7631499999998</v>
      </c>
      <c r="J12" s="119">
        <f t="shared" ref="J12:J29" si="12">+(H12+200)*1.285</f>
        <v>7444.7631499999998</v>
      </c>
      <c r="K12" s="120">
        <v>0.32529999999999998</v>
      </c>
      <c r="L12" s="119">
        <f t="shared" ref="L12:L29" si="13">+I12*K12</f>
        <v>2377.2153526949996</v>
      </c>
      <c r="M12" s="119">
        <f t="shared" ref="M12:M28" si="14">+(I12*10+J12*2+L12)/12</f>
        <v>7528.6977627245833</v>
      </c>
      <c r="N12" s="119">
        <f t="shared" ref="N12:N29" si="15">+J12</f>
        <v>7444.7631499999998</v>
      </c>
      <c r="O12" s="119">
        <f t="shared" ref="O12:O28" si="16">(J12/1.285*1.055)*1.285</f>
        <v>7854.2251232499993</v>
      </c>
      <c r="P12" s="119">
        <f t="shared" ref="P12:P29" si="17">+O12*K12</f>
        <v>2554.9794325932248</v>
      </c>
      <c r="Q12" s="119">
        <f t="shared" ref="Q12:Q29" si="18">+(N12+O12*11+P12)/12</f>
        <v>8033.0182448619353</v>
      </c>
      <c r="R12" s="119">
        <f t="shared" ref="R12:R29" si="19">+Q12*1.023</f>
        <v>8217.7776644937585</v>
      </c>
      <c r="S12" s="3"/>
    </row>
    <row r="13" spans="1:19" x14ac:dyDescent="0.25">
      <c r="A13" s="2" t="s">
        <v>3</v>
      </c>
      <c r="B13" s="68">
        <f t="shared" si="7"/>
        <v>7442.41</v>
      </c>
      <c r="C13" s="68">
        <f t="shared" si="8"/>
        <v>89308.92</v>
      </c>
      <c r="D13" s="68">
        <f t="shared" si="9"/>
        <v>7613.59</v>
      </c>
      <c r="E13" s="68">
        <f t="shared" si="10"/>
        <v>91363.08</v>
      </c>
      <c r="F13" s="3"/>
      <c r="H13" s="119">
        <v>5167.63</v>
      </c>
      <c r="I13" s="119">
        <f t="shared" si="11"/>
        <v>6760.4045499999993</v>
      </c>
      <c r="J13" s="119">
        <f t="shared" si="12"/>
        <v>6897.4045499999993</v>
      </c>
      <c r="K13" s="120">
        <v>0.32529999999999998</v>
      </c>
      <c r="L13" s="119">
        <f t="shared" si="13"/>
        <v>2199.1596001149996</v>
      </c>
      <c r="M13" s="119">
        <f t="shared" si="14"/>
        <v>6966.5011833429162</v>
      </c>
      <c r="N13" s="119">
        <f t="shared" si="15"/>
        <v>6897.4045499999993</v>
      </c>
      <c r="O13" s="119">
        <f t="shared" si="16"/>
        <v>7276.7618002499994</v>
      </c>
      <c r="P13" s="119">
        <f t="shared" si="17"/>
        <v>2367.1306136213248</v>
      </c>
      <c r="Q13" s="119">
        <f t="shared" si="18"/>
        <v>7442.4095805309435</v>
      </c>
      <c r="R13" s="119">
        <f t="shared" si="19"/>
        <v>7613.5850008831549</v>
      </c>
      <c r="S13" s="3"/>
    </row>
    <row r="14" spans="1:19" x14ac:dyDescent="0.25">
      <c r="A14" s="2" t="s">
        <v>4</v>
      </c>
      <c r="B14" s="68">
        <f t="shared" si="7"/>
        <v>6939.26</v>
      </c>
      <c r="C14" s="68">
        <f t="shared" si="8"/>
        <v>83271.12</v>
      </c>
      <c r="D14" s="68">
        <f t="shared" si="9"/>
        <v>7098.86</v>
      </c>
      <c r="E14" s="68">
        <f t="shared" si="10"/>
        <v>85186.32</v>
      </c>
      <c r="F14" s="3"/>
      <c r="H14" s="119">
        <v>4748.54</v>
      </c>
      <c r="I14" s="119">
        <f t="shared" si="11"/>
        <v>6221.8738999999996</v>
      </c>
      <c r="J14" s="119">
        <f t="shared" si="12"/>
        <v>6358.8738999999996</v>
      </c>
      <c r="K14" s="120">
        <v>0.4647</v>
      </c>
      <c r="L14" s="119">
        <f t="shared" si="13"/>
        <v>2891.3048013299999</v>
      </c>
      <c r="M14" s="119">
        <f t="shared" si="14"/>
        <v>6485.6493001108329</v>
      </c>
      <c r="N14" s="119">
        <f t="shared" si="15"/>
        <v>6358.8738999999996</v>
      </c>
      <c r="O14" s="119">
        <f t="shared" si="16"/>
        <v>6708.611964499999</v>
      </c>
      <c r="P14" s="119">
        <f t="shared" si="17"/>
        <v>3117.4919799031495</v>
      </c>
      <c r="Q14" s="119">
        <f t="shared" si="18"/>
        <v>6939.2581241169282</v>
      </c>
      <c r="R14" s="119">
        <f t="shared" si="19"/>
        <v>7098.861060971617</v>
      </c>
      <c r="S14" s="3"/>
    </row>
    <row r="15" spans="1:19" x14ac:dyDescent="0.25">
      <c r="A15" s="2" t="s">
        <v>5</v>
      </c>
      <c r="B15" s="68">
        <f t="shared" si="7"/>
        <v>6939.26</v>
      </c>
      <c r="C15" s="68">
        <f t="shared" si="8"/>
        <v>83271.12</v>
      </c>
      <c r="D15" s="68">
        <f t="shared" si="9"/>
        <v>7098.86</v>
      </c>
      <c r="E15" s="68">
        <f t="shared" si="10"/>
        <v>85186.32</v>
      </c>
      <c r="F15" s="3"/>
      <c r="H15" s="119">
        <v>4748.54</v>
      </c>
      <c r="I15" s="119">
        <f t="shared" si="11"/>
        <v>6221.8738999999996</v>
      </c>
      <c r="J15" s="119">
        <f t="shared" si="12"/>
        <v>6358.8738999999996</v>
      </c>
      <c r="K15" s="120">
        <v>0.4647</v>
      </c>
      <c r="L15" s="119">
        <f t="shared" si="13"/>
        <v>2891.3048013299999</v>
      </c>
      <c r="M15" s="119">
        <f t="shared" si="14"/>
        <v>6485.6493001108329</v>
      </c>
      <c r="N15" s="119">
        <f t="shared" si="15"/>
        <v>6358.8738999999996</v>
      </c>
      <c r="O15" s="119">
        <f t="shared" si="16"/>
        <v>6708.611964499999</v>
      </c>
      <c r="P15" s="119">
        <f t="shared" si="17"/>
        <v>3117.4919799031495</v>
      </c>
      <c r="Q15" s="119">
        <f t="shared" si="18"/>
        <v>6939.2581241169282</v>
      </c>
      <c r="R15" s="119">
        <f t="shared" si="19"/>
        <v>7098.861060971617</v>
      </c>
      <c r="S15" s="3"/>
    </row>
    <row r="16" spans="1:19" x14ac:dyDescent="0.25">
      <c r="A16" s="2" t="s">
        <v>6</v>
      </c>
      <c r="B16" s="68">
        <f t="shared" si="7"/>
        <v>6736.94</v>
      </c>
      <c r="C16" s="68">
        <f t="shared" si="8"/>
        <v>80843.28</v>
      </c>
      <c r="D16" s="68">
        <f t="shared" si="9"/>
        <v>6891.89</v>
      </c>
      <c r="E16" s="68">
        <f t="shared" si="10"/>
        <v>82702.679999999993</v>
      </c>
      <c r="F16" s="3"/>
      <c r="H16" s="119">
        <v>4604.26</v>
      </c>
      <c r="I16" s="119">
        <f t="shared" si="11"/>
        <v>6036.4741000000004</v>
      </c>
      <c r="J16" s="119">
        <f t="shared" si="12"/>
        <v>6173.4740999999995</v>
      </c>
      <c r="K16" s="120">
        <v>0.4647</v>
      </c>
      <c r="L16" s="119">
        <f t="shared" si="13"/>
        <v>2805.1495142700001</v>
      </c>
      <c r="M16" s="119">
        <f t="shared" si="14"/>
        <v>6293.0698928558331</v>
      </c>
      <c r="N16" s="119">
        <f t="shared" si="15"/>
        <v>6173.4740999999995</v>
      </c>
      <c r="O16" s="119">
        <f t="shared" si="16"/>
        <v>6513.0151754999997</v>
      </c>
      <c r="P16" s="119">
        <f t="shared" si="17"/>
        <v>3026.5981520548498</v>
      </c>
      <c r="Q16" s="119">
        <f t="shared" si="18"/>
        <v>6736.9365985462382</v>
      </c>
      <c r="R16" s="119">
        <f t="shared" si="19"/>
        <v>6891.8861403128012</v>
      </c>
      <c r="S16" s="3"/>
    </row>
    <row r="17" spans="1:19" x14ac:dyDescent="0.25">
      <c r="A17" s="2" t="s">
        <v>7</v>
      </c>
      <c r="B17" s="68">
        <f t="shared" si="7"/>
        <v>6277.51</v>
      </c>
      <c r="C17" s="68">
        <f t="shared" si="8"/>
        <v>75330.12</v>
      </c>
      <c r="D17" s="68">
        <f t="shared" si="9"/>
        <v>6421.89</v>
      </c>
      <c r="E17" s="68">
        <f t="shared" si="10"/>
        <v>77062.679999999993</v>
      </c>
      <c r="F17" s="3"/>
      <c r="H17" s="119">
        <v>4178.29</v>
      </c>
      <c r="I17" s="119">
        <f t="shared" si="11"/>
        <v>5489.1026499999998</v>
      </c>
      <c r="J17" s="119">
        <f t="shared" si="12"/>
        <v>5626.1026499999998</v>
      </c>
      <c r="K17" s="120">
        <v>0.74350000000000005</v>
      </c>
      <c r="L17" s="119">
        <f t="shared" si="13"/>
        <v>4081.147820275</v>
      </c>
      <c r="M17" s="119">
        <f t="shared" si="14"/>
        <v>5852.0316350229159</v>
      </c>
      <c r="N17" s="119">
        <f t="shared" si="15"/>
        <v>5626.1026499999998</v>
      </c>
      <c r="O17" s="119">
        <f t="shared" si="16"/>
        <v>5935.5382957499996</v>
      </c>
      <c r="P17" s="119">
        <f t="shared" si="17"/>
        <v>4413.0727228901251</v>
      </c>
      <c r="Q17" s="119">
        <f t="shared" si="18"/>
        <v>6277.508052178343</v>
      </c>
      <c r="R17" s="119">
        <f t="shared" si="19"/>
        <v>6421.8907373784441</v>
      </c>
      <c r="S17" s="3"/>
    </row>
    <row r="18" spans="1:19" x14ac:dyDescent="0.25">
      <c r="A18" s="2" t="s">
        <v>8</v>
      </c>
      <c r="B18" s="68">
        <f t="shared" si="7"/>
        <v>6080.49</v>
      </c>
      <c r="C18" s="68">
        <f t="shared" si="8"/>
        <v>72965.88</v>
      </c>
      <c r="D18" s="68">
        <f t="shared" si="9"/>
        <v>6220.34</v>
      </c>
      <c r="E18" s="68">
        <f t="shared" si="10"/>
        <v>74644.08</v>
      </c>
      <c r="F18" s="3"/>
      <c r="H18" s="119">
        <v>4040.88</v>
      </c>
      <c r="I18" s="119">
        <f t="shared" si="11"/>
        <v>5312.5307999999995</v>
      </c>
      <c r="J18" s="119">
        <f t="shared" si="12"/>
        <v>5449.5307999999995</v>
      </c>
      <c r="K18" s="120">
        <v>0.74350000000000005</v>
      </c>
      <c r="L18" s="119">
        <f t="shared" si="13"/>
        <v>3949.8666497999998</v>
      </c>
      <c r="M18" s="119">
        <f t="shared" si="14"/>
        <v>5664.5196874833337</v>
      </c>
      <c r="N18" s="119">
        <f t="shared" si="15"/>
        <v>5449.5307999999995</v>
      </c>
      <c r="O18" s="119">
        <f t="shared" si="16"/>
        <v>5749.254993999999</v>
      </c>
      <c r="P18" s="119">
        <f t="shared" si="17"/>
        <v>4274.5710880389997</v>
      </c>
      <c r="Q18" s="119">
        <f t="shared" si="18"/>
        <v>6080.4922351699142</v>
      </c>
      <c r="R18" s="119">
        <f t="shared" si="19"/>
        <v>6220.3435565788213</v>
      </c>
      <c r="S18" s="3"/>
    </row>
    <row r="19" spans="1:19" x14ac:dyDescent="0.25">
      <c r="A19" s="2" t="s">
        <v>9</v>
      </c>
      <c r="B19" s="68">
        <f t="shared" si="7"/>
        <v>5334.44</v>
      </c>
      <c r="C19" s="68">
        <f t="shared" si="8"/>
        <v>64013.279999999999</v>
      </c>
      <c r="D19" s="68">
        <f t="shared" si="9"/>
        <v>5457.13</v>
      </c>
      <c r="E19" s="68">
        <f t="shared" si="10"/>
        <v>65485.56</v>
      </c>
      <c r="F19" s="3"/>
      <c r="H19" s="119">
        <v>3520.54</v>
      </c>
      <c r="I19" s="119">
        <f t="shared" si="11"/>
        <v>4643.8939</v>
      </c>
      <c r="J19" s="119">
        <f t="shared" si="12"/>
        <v>4780.8939</v>
      </c>
      <c r="K19" s="120">
        <v>0.74350000000000005</v>
      </c>
      <c r="L19" s="119">
        <f t="shared" si="13"/>
        <v>3452.7351146500005</v>
      </c>
      <c r="M19" s="119">
        <f t="shared" si="14"/>
        <v>4954.4551595541661</v>
      </c>
      <c r="N19" s="119">
        <f t="shared" si="15"/>
        <v>4780.8939</v>
      </c>
      <c r="O19" s="119">
        <f t="shared" si="16"/>
        <v>5043.8430644999999</v>
      </c>
      <c r="P19" s="119">
        <f t="shared" si="17"/>
        <v>3750.0973184557502</v>
      </c>
      <c r="Q19" s="119">
        <f t="shared" si="18"/>
        <v>5334.438743996313</v>
      </c>
      <c r="R19" s="119">
        <f t="shared" si="19"/>
        <v>5457.130835108228</v>
      </c>
      <c r="S19" s="3"/>
    </row>
    <row r="20" spans="1:19" x14ac:dyDescent="0.25">
      <c r="A20" s="2" t="s">
        <v>10</v>
      </c>
      <c r="B20" s="68">
        <f t="shared" si="7"/>
        <v>5189.68</v>
      </c>
      <c r="C20" s="68">
        <f t="shared" si="8"/>
        <v>62276.160000000003</v>
      </c>
      <c r="D20" s="68">
        <f t="shared" si="9"/>
        <v>5309.05</v>
      </c>
      <c r="E20" s="68">
        <f t="shared" si="10"/>
        <v>63708.6</v>
      </c>
      <c r="F20" s="3"/>
      <c r="H20" s="119">
        <v>3419.58</v>
      </c>
      <c r="I20" s="119">
        <f t="shared" si="11"/>
        <v>4514.1602999999996</v>
      </c>
      <c r="J20" s="119">
        <f t="shared" si="12"/>
        <v>4651.1602999999996</v>
      </c>
      <c r="K20" s="120">
        <v>0.74350000000000005</v>
      </c>
      <c r="L20" s="119">
        <f t="shared" si="13"/>
        <v>3356.2781830499998</v>
      </c>
      <c r="M20" s="119">
        <f t="shared" si="14"/>
        <v>4816.6834819208334</v>
      </c>
      <c r="N20" s="119">
        <f t="shared" si="15"/>
        <v>4651.1602999999996</v>
      </c>
      <c r="O20" s="119">
        <f t="shared" si="16"/>
        <v>4906.9741164999987</v>
      </c>
      <c r="P20" s="119">
        <f t="shared" si="17"/>
        <v>3648.3352556177492</v>
      </c>
      <c r="Q20" s="119">
        <f t="shared" si="18"/>
        <v>5189.6842364264785</v>
      </c>
      <c r="R20" s="119">
        <f t="shared" si="19"/>
        <v>5309.0469738642869</v>
      </c>
      <c r="S20" s="3"/>
    </row>
    <row r="21" spans="1:19" x14ac:dyDescent="0.25">
      <c r="A21" s="2" t="s">
        <v>0</v>
      </c>
      <c r="B21" s="68">
        <f t="shared" si="7"/>
        <v>5072.2700000000004</v>
      </c>
      <c r="C21" s="68">
        <f t="shared" si="8"/>
        <v>60867.24</v>
      </c>
      <c r="D21" s="68">
        <f t="shared" si="9"/>
        <v>5188.93</v>
      </c>
      <c r="E21" s="68">
        <f t="shared" si="10"/>
        <v>62267.16</v>
      </c>
      <c r="F21" s="3"/>
      <c r="H21" s="119">
        <v>3299.66</v>
      </c>
      <c r="I21" s="119">
        <f t="shared" si="11"/>
        <v>4360.0630999999994</v>
      </c>
      <c r="J21" s="119">
        <f t="shared" si="12"/>
        <v>4497.0630999999994</v>
      </c>
      <c r="K21" s="120">
        <v>0.88139999999999996</v>
      </c>
      <c r="L21" s="119">
        <f t="shared" si="13"/>
        <v>3842.9596163399992</v>
      </c>
      <c r="M21" s="119">
        <f t="shared" si="14"/>
        <v>4703.1430680283329</v>
      </c>
      <c r="N21" s="119">
        <f t="shared" si="15"/>
        <v>4497.0630999999994</v>
      </c>
      <c r="O21" s="119">
        <f t="shared" si="16"/>
        <v>4744.4015704999993</v>
      </c>
      <c r="P21" s="119">
        <f t="shared" si="17"/>
        <v>4181.7155442386993</v>
      </c>
      <c r="Q21" s="119">
        <f t="shared" si="18"/>
        <v>5072.2663266448908</v>
      </c>
      <c r="R21" s="119">
        <f t="shared" si="19"/>
        <v>5188.9284521577229</v>
      </c>
      <c r="S21" s="3"/>
    </row>
    <row r="22" spans="1:19" x14ac:dyDescent="0.25">
      <c r="A22" s="2" t="s">
        <v>11</v>
      </c>
      <c r="B22" s="68">
        <f t="shared" si="7"/>
        <v>4871.07</v>
      </c>
      <c r="C22" s="68">
        <f t="shared" si="8"/>
        <v>58452.84</v>
      </c>
      <c r="D22" s="68">
        <f t="shared" si="9"/>
        <v>4983.1000000000004</v>
      </c>
      <c r="E22" s="68">
        <f t="shared" si="10"/>
        <v>59797.2</v>
      </c>
      <c r="F22" s="3"/>
      <c r="H22" s="119">
        <v>3160.84</v>
      </c>
      <c r="I22" s="119">
        <f t="shared" si="11"/>
        <v>4181.6794</v>
      </c>
      <c r="J22" s="119">
        <f t="shared" si="12"/>
        <v>4318.6794</v>
      </c>
      <c r="K22" s="120">
        <v>0.88139999999999996</v>
      </c>
      <c r="L22" s="119">
        <f t="shared" si="13"/>
        <v>3685.7322231599996</v>
      </c>
      <c r="M22" s="119">
        <f t="shared" si="14"/>
        <v>4511.6570852633331</v>
      </c>
      <c r="N22" s="119">
        <f t="shared" si="15"/>
        <v>4318.6794</v>
      </c>
      <c r="O22" s="119">
        <f t="shared" si="16"/>
        <v>4556.2067669999997</v>
      </c>
      <c r="P22" s="119">
        <f t="shared" si="17"/>
        <v>4015.8406444337998</v>
      </c>
      <c r="Q22" s="119">
        <f t="shared" si="18"/>
        <v>4871.0662067861495</v>
      </c>
      <c r="R22" s="119">
        <f t="shared" si="19"/>
        <v>4983.1007295422305</v>
      </c>
      <c r="S22" s="3"/>
    </row>
    <row r="23" spans="1:19" x14ac:dyDescent="0.25">
      <c r="A23" s="2" t="s">
        <v>12</v>
      </c>
      <c r="B23" s="68">
        <f t="shared" si="7"/>
        <v>4735.7700000000004</v>
      </c>
      <c r="C23" s="68">
        <f t="shared" si="8"/>
        <v>56829.24</v>
      </c>
      <c r="D23" s="68">
        <f t="shared" si="9"/>
        <v>4844.6899999999996</v>
      </c>
      <c r="E23" s="68">
        <f t="shared" si="10"/>
        <v>58136.28</v>
      </c>
      <c r="F23" s="3"/>
      <c r="H23" s="119">
        <v>3067.49</v>
      </c>
      <c r="I23" s="119">
        <f t="shared" si="11"/>
        <v>4061.7246499999997</v>
      </c>
      <c r="J23" s="119">
        <f t="shared" si="12"/>
        <v>4198.7246499999992</v>
      </c>
      <c r="K23" s="120">
        <v>0.88139999999999996</v>
      </c>
      <c r="L23" s="119">
        <f t="shared" si="13"/>
        <v>3580.0041065099995</v>
      </c>
      <c r="M23" s="119">
        <f t="shared" si="14"/>
        <v>4382.8916588758329</v>
      </c>
      <c r="N23" s="119">
        <f t="shared" si="15"/>
        <v>4198.7246499999992</v>
      </c>
      <c r="O23" s="119">
        <f t="shared" si="16"/>
        <v>4429.6545057499989</v>
      </c>
      <c r="P23" s="119">
        <f t="shared" si="17"/>
        <v>3904.2974813680489</v>
      </c>
      <c r="Q23" s="119">
        <f t="shared" si="18"/>
        <v>4735.7684745515025</v>
      </c>
      <c r="R23" s="119">
        <f t="shared" si="19"/>
        <v>4844.6911494661863</v>
      </c>
      <c r="S23" s="3"/>
    </row>
    <row r="24" spans="1:19" x14ac:dyDescent="0.25">
      <c r="A24" s="2" t="s">
        <v>13</v>
      </c>
      <c r="B24" s="68">
        <f t="shared" si="7"/>
        <v>4576.12</v>
      </c>
      <c r="C24" s="68">
        <f t="shared" si="8"/>
        <v>54913.440000000002</v>
      </c>
      <c r="D24" s="68">
        <f t="shared" si="9"/>
        <v>4681.37</v>
      </c>
      <c r="E24" s="68">
        <f t="shared" si="10"/>
        <v>56176.44</v>
      </c>
      <c r="F24" s="3"/>
      <c r="H24" s="119">
        <v>2957.34</v>
      </c>
      <c r="I24" s="119">
        <f t="shared" si="11"/>
        <v>3920.1819</v>
      </c>
      <c r="J24" s="119">
        <f t="shared" si="12"/>
        <v>4057.1819</v>
      </c>
      <c r="K24" s="120">
        <v>0.88139999999999996</v>
      </c>
      <c r="L24" s="119">
        <f t="shared" si="13"/>
        <v>3455.2483266599997</v>
      </c>
      <c r="M24" s="119">
        <f t="shared" si="14"/>
        <v>4230.9525938883335</v>
      </c>
      <c r="N24" s="119">
        <f t="shared" si="15"/>
        <v>4057.1819</v>
      </c>
      <c r="O24" s="119">
        <f t="shared" si="16"/>
        <v>4280.3269044999997</v>
      </c>
      <c r="P24" s="119">
        <f t="shared" si="17"/>
        <v>3772.6801336262997</v>
      </c>
      <c r="Q24" s="119">
        <f t="shared" si="18"/>
        <v>4576.1214985938586</v>
      </c>
      <c r="R24" s="119">
        <f t="shared" si="19"/>
        <v>4681.3722930615168</v>
      </c>
      <c r="S24" s="3"/>
    </row>
    <row r="25" spans="1:19" x14ac:dyDescent="0.25">
      <c r="A25" s="2" t="s">
        <v>14</v>
      </c>
      <c r="B25" s="68">
        <f t="shared" si="7"/>
        <v>4449.49</v>
      </c>
      <c r="C25" s="68">
        <f t="shared" si="8"/>
        <v>53393.88</v>
      </c>
      <c r="D25" s="68">
        <f t="shared" si="9"/>
        <v>4551.83</v>
      </c>
      <c r="E25" s="68">
        <f t="shared" si="10"/>
        <v>54621.96</v>
      </c>
      <c r="F25" s="3"/>
      <c r="H25" s="119">
        <v>2871.67</v>
      </c>
      <c r="I25" s="119">
        <f t="shared" si="11"/>
        <v>3810.0959499999999</v>
      </c>
      <c r="J25" s="119">
        <f t="shared" si="12"/>
        <v>3947.0959499999999</v>
      </c>
      <c r="K25" s="120">
        <v>0.87429999999999997</v>
      </c>
      <c r="L25" s="119">
        <f t="shared" si="13"/>
        <v>3331.1668890849996</v>
      </c>
      <c r="M25" s="119">
        <f t="shared" si="14"/>
        <v>4110.5265240904164</v>
      </c>
      <c r="N25" s="119">
        <f t="shared" si="15"/>
        <v>3947.0959499999999</v>
      </c>
      <c r="O25" s="119">
        <f t="shared" si="16"/>
        <v>4164.1862272499993</v>
      </c>
      <c r="P25" s="119">
        <f t="shared" si="17"/>
        <v>3640.748018484674</v>
      </c>
      <c r="Q25" s="119">
        <f t="shared" si="18"/>
        <v>4449.4910390195555</v>
      </c>
      <c r="R25" s="119">
        <f t="shared" si="19"/>
        <v>4551.8293329170046</v>
      </c>
      <c r="S25" s="3"/>
    </row>
    <row r="26" spans="1:19" x14ac:dyDescent="0.25">
      <c r="A26" s="2" t="s">
        <v>15</v>
      </c>
      <c r="B26" s="68">
        <f t="shared" si="7"/>
        <v>4263.34</v>
      </c>
      <c r="C26" s="68">
        <f t="shared" si="8"/>
        <v>51160.08</v>
      </c>
      <c r="D26" s="68">
        <f t="shared" si="9"/>
        <v>4361.3900000000003</v>
      </c>
      <c r="E26" s="68">
        <f t="shared" si="10"/>
        <v>52336.68</v>
      </c>
      <c r="F26" s="3"/>
      <c r="H26" s="119">
        <v>2743.16</v>
      </c>
      <c r="I26" s="119">
        <f t="shared" si="11"/>
        <v>3644.9605999999994</v>
      </c>
      <c r="J26" s="119">
        <f t="shared" si="12"/>
        <v>3781.9605999999994</v>
      </c>
      <c r="K26" s="120">
        <v>0.87429999999999997</v>
      </c>
      <c r="L26" s="119">
        <f t="shared" si="13"/>
        <v>3186.7890525799994</v>
      </c>
      <c r="M26" s="119">
        <f t="shared" si="14"/>
        <v>3933.3596877149989</v>
      </c>
      <c r="N26" s="119">
        <f t="shared" si="15"/>
        <v>3781.9605999999994</v>
      </c>
      <c r="O26" s="119">
        <f t="shared" si="16"/>
        <v>3989.9684329999995</v>
      </c>
      <c r="P26" s="119">
        <f t="shared" si="17"/>
        <v>3488.4294009718997</v>
      </c>
      <c r="Q26" s="119">
        <f t="shared" si="18"/>
        <v>4263.3368969976582</v>
      </c>
      <c r="R26" s="119">
        <f t="shared" si="19"/>
        <v>4361.3936456286037</v>
      </c>
      <c r="S26" s="3"/>
    </row>
    <row r="27" spans="1:19" x14ac:dyDescent="0.25">
      <c r="A27" s="2" t="s">
        <v>16</v>
      </c>
      <c r="B27" s="68">
        <f t="shared" si="7"/>
        <v>4139.22</v>
      </c>
      <c r="C27" s="68">
        <f t="shared" si="8"/>
        <v>49670.64</v>
      </c>
      <c r="D27" s="68">
        <f t="shared" si="9"/>
        <v>4234.43</v>
      </c>
      <c r="E27" s="68">
        <f t="shared" si="10"/>
        <v>50813.16</v>
      </c>
      <c r="F27" s="3"/>
      <c r="H27" s="119">
        <v>2657.48</v>
      </c>
      <c r="I27" s="119">
        <f t="shared" si="11"/>
        <v>3534.8617999999997</v>
      </c>
      <c r="J27" s="119">
        <f t="shared" si="12"/>
        <v>3671.8617999999997</v>
      </c>
      <c r="K27" s="120">
        <v>0.87429999999999997</v>
      </c>
      <c r="L27" s="119">
        <f t="shared" si="13"/>
        <v>3090.5296717399997</v>
      </c>
      <c r="M27" s="119">
        <f t="shared" si="14"/>
        <v>3815.2392726449993</v>
      </c>
      <c r="N27" s="119">
        <f t="shared" si="15"/>
        <v>3671.8617999999997</v>
      </c>
      <c r="O27" s="119">
        <f t="shared" si="16"/>
        <v>3873.8141989999999</v>
      </c>
      <c r="P27" s="119">
        <f t="shared" si="17"/>
        <v>3386.8757541856999</v>
      </c>
      <c r="Q27" s="119">
        <f t="shared" si="18"/>
        <v>4139.2244785988078</v>
      </c>
      <c r="R27" s="119">
        <f t="shared" si="19"/>
        <v>4234.4266416065802</v>
      </c>
      <c r="S27" s="3"/>
    </row>
    <row r="28" spans="1:19" x14ac:dyDescent="0.25">
      <c r="A28" s="2" t="s">
        <v>17</v>
      </c>
      <c r="B28" s="68">
        <f t="shared" si="7"/>
        <v>4006.26</v>
      </c>
      <c r="C28" s="68">
        <f t="shared" si="8"/>
        <v>48075.12</v>
      </c>
      <c r="D28" s="68">
        <f t="shared" si="9"/>
        <v>4098.41</v>
      </c>
      <c r="E28" s="68">
        <f t="shared" si="10"/>
        <v>49180.92</v>
      </c>
      <c r="F28" s="3"/>
      <c r="H28" s="119">
        <v>2565.69</v>
      </c>
      <c r="I28" s="119">
        <f t="shared" si="11"/>
        <v>3416.91165</v>
      </c>
      <c r="J28" s="119">
        <f t="shared" si="12"/>
        <v>3553.91165</v>
      </c>
      <c r="K28" s="120">
        <v>0.87429999999999997</v>
      </c>
      <c r="L28" s="119">
        <f t="shared" si="13"/>
        <v>2987.405855595</v>
      </c>
      <c r="M28" s="119">
        <f t="shared" si="14"/>
        <v>3688.6954712995844</v>
      </c>
      <c r="N28" s="119">
        <f t="shared" si="15"/>
        <v>3553.91165</v>
      </c>
      <c r="O28" s="119">
        <f t="shared" si="16"/>
        <v>3749.3767907499996</v>
      </c>
      <c r="P28" s="119">
        <f t="shared" si="17"/>
        <v>3278.0801281527247</v>
      </c>
      <c r="Q28" s="119">
        <f t="shared" si="18"/>
        <v>4006.2613730335602</v>
      </c>
      <c r="R28" s="119">
        <f t="shared" si="19"/>
        <v>4098.405384613332</v>
      </c>
      <c r="S28" s="3"/>
    </row>
    <row r="29" spans="1:19" x14ac:dyDescent="0.25">
      <c r="A29" s="2" t="s">
        <v>18</v>
      </c>
      <c r="B29" s="68">
        <f t="shared" si="7"/>
        <v>3383.4</v>
      </c>
      <c r="C29" s="68">
        <f t="shared" si="8"/>
        <v>40600.800000000003</v>
      </c>
      <c r="D29" s="68">
        <f t="shared" si="9"/>
        <v>3461.21</v>
      </c>
      <c r="E29" s="68">
        <f t="shared" si="10"/>
        <v>41534.519999999997</v>
      </c>
      <c r="F29" s="3"/>
      <c r="H29" s="119">
        <v>2125.06</v>
      </c>
      <c r="I29" s="119">
        <f t="shared" si="11"/>
        <v>2850.7021</v>
      </c>
      <c r="J29" s="119">
        <f t="shared" si="12"/>
        <v>2987.7020999999995</v>
      </c>
      <c r="K29" s="120">
        <v>0.87429999999999997</v>
      </c>
      <c r="L29" s="119">
        <f t="shared" si="13"/>
        <v>2492.36884603</v>
      </c>
      <c r="M29" s="119">
        <f>+(I29*10+J29*2+L29)/12</f>
        <v>3081.2328371691669</v>
      </c>
      <c r="N29" s="119">
        <f t="shared" si="15"/>
        <v>2987.7020999999995</v>
      </c>
      <c r="O29" s="119">
        <f>(J29/1.285+140)*1.285</f>
        <v>3167.6020999999996</v>
      </c>
      <c r="P29" s="119">
        <f t="shared" si="17"/>
        <v>2769.4345160299995</v>
      </c>
      <c r="Q29" s="119">
        <f t="shared" si="18"/>
        <v>3383.3966430024998</v>
      </c>
      <c r="R29" s="119">
        <f t="shared" si="19"/>
        <v>3461.2147657915571</v>
      </c>
      <c r="S29" s="3"/>
    </row>
    <row r="32" spans="1:19" x14ac:dyDescent="0.25">
      <c r="C32" s="4"/>
    </row>
    <row r="33" spans="7:11" x14ac:dyDescent="0.25">
      <c r="I33" s="121" t="s">
        <v>88</v>
      </c>
      <c r="J33" s="121"/>
    </row>
    <row r="36" spans="7:11" x14ac:dyDescent="0.25">
      <c r="G36" s="112" t="s">
        <v>89</v>
      </c>
      <c r="H36" t="s">
        <v>90</v>
      </c>
    </row>
    <row r="37" spans="7:11" x14ac:dyDescent="0.25">
      <c r="H37" t="s">
        <v>91</v>
      </c>
    </row>
    <row r="38" spans="7:11" x14ac:dyDescent="0.25">
      <c r="H38" t="s">
        <v>92</v>
      </c>
    </row>
    <row r="39" spans="7:11" x14ac:dyDescent="0.25">
      <c r="G39" s="112" t="s">
        <v>93</v>
      </c>
      <c r="H39" t="s">
        <v>94</v>
      </c>
    </row>
    <row r="40" spans="7:11" x14ac:dyDescent="0.25">
      <c r="H40">
        <v>2023</v>
      </c>
      <c r="I40" s="122" t="s">
        <v>95</v>
      </c>
      <c r="J40" s="122" t="s">
        <v>96</v>
      </c>
      <c r="K40" t="s">
        <v>97</v>
      </c>
    </row>
    <row r="41" spans="7:11" x14ac:dyDescent="0.25">
      <c r="G41" t="s">
        <v>98</v>
      </c>
      <c r="H41" s="119">
        <v>7636.18</v>
      </c>
      <c r="I41" s="119">
        <f>+H41*1.05</f>
        <v>8017.9890000000005</v>
      </c>
      <c r="J41" s="119">
        <f>+I41*1.05</f>
        <v>8418.8884500000004</v>
      </c>
      <c r="K41" s="119">
        <f>+J41*1.023</f>
        <v>8612.522884349999</v>
      </c>
    </row>
    <row r="42" spans="7:11" x14ac:dyDescent="0.25">
      <c r="G42" t="s">
        <v>99</v>
      </c>
      <c r="H42" s="119">
        <v>10135.379999999999</v>
      </c>
      <c r="I42" s="119">
        <f t="shared" ref="I42:J44" si="20">+H42*1.05</f>
        <v>10642.148999999999</v>
      </c>
      <c r="J42" s="119">
        <f t="shared" si="20"/>
        <v>11174.256450000001</v>
      </c>
      <c r="K42" s="119">
        <f t="shared" ref="K42:K43" si="21">+J42*1.023</f>
        <v>11431.26434835</v>
      </c>
    </row>
    <row r="43" spans="7:11" x14ac:dyDescent="0.25">
      <c r="G43" t="s">
        <v>100</v>
      </c>
      <c r="H43" s="119">
        <v>11815.27</v>
      </c>
      <c r="I43" s="119">
        <f t="shared" si="20"/>
        <v>12406.033500000001</v>
      </c>
      <c r="J43" s="119">
        <f t="shared" si="20"/>
        <v>13026.335175000002</v>
      </c>
      <c r="K43" s="119">
        <f t="shared" si="21"/>
        <v>13325.940884025002</v>
      </c>
    </row>
    <row r="44" spans="7:11" x14ac:dyDescent="0.25">
      <c r="G44" t="s">
        <v>101</v>
      </c>
      <c r="H44" s="119">
        <v>13806.89</v>
      </c>
      <c r="I44" s="119">
        <f>+H44*1.05</f>
        <v>14497.2345</v>
      </c>
      <c r="J44" s="119">
        <f t="shared" si="20"/>
        <v>15222.096225000001</v>
      </c>
      <c r="K44" s="119">
        <f>+J44*1.023</f>
        <v>15572.204438175</v>
      </c>
    </row>
    <row r="46" spans="7:11" x14ac:dyDescent="0.25">
      <c r="I46" t="s">
        <v>102</v>
      </c>
    </row>
    <row r="47" spans="7:11" x14ac:dyDescent="0.25">
      <c r="I47" t="s">
        <v>103</v>
      </c>
    </row>
    <row r="48" spans="7:11" x14ac:dyDescent="0.25">
      <c r="I48" t="s">
        <v>104</v>
      </c>
    </row>
    <row r="49" spans="9:9" x14ac:dyDescent="0.25">
      <c r="I49" t="s">
        <v>105</v>
      </c>
    </row>
    <row r="50" spans="9:9" x14ac:dyDescent="0.25">
      <c r="I50" t="s">
        <v>106</v>
      </c>
    </row>
    <row r="102" spans="15:15" x14ac:dyDescent="0.25">
      <c r="O102" s="1"/>
    </row>
  </sheetData>
  <mergeCells count="3">
    <mergeCell ref="I2:M2"/>
    <mergeCell ref="N2:Q2"/>
    <mergeCell ref="K3:L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A6"/>
  <sheetViews>
    <sheetView workbookViewId="0">
      <selection activeCell="A5" sqref="A5:A6"/>
    </sheetView>
  </sheetViews>
  <sheetFormatPr baseColWidth="10" defaultRowHeight="15" x14ac:dyDescent="0.25"/>
  <cols>
    <col min="1" max="1" width="20.85546875" bestFit="1" customWidth="1"/>
    <col min="2" max="2" width="55" bestFit="1" customWidth="1"/>
  </cols>
  <sheetData>
    <row r="1" spans="1:1" x14ac:dyDescent="0.25">
      <c r="A1" t="s">
        <v>26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55</v>
      </c>
    </row>
    <row r="6" spans="1:1" x14ac:dyDescent="0.25">
      <c r="A6" t="s">
        <v>49</v>
      </c>
    </row>
  </sheetData>
  <dataValidations count="1">
    <dataValidation type="list" allowBlank="1" showInputMessage="1" showErrorMessage="1" sqref="A8" xr:uid="{00000000-0002-0000-0300-000000000000}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Dateneingabe Synergy-Projekte</vt:lpstr>
      <vt:lpstr>Budget Übersicht automatisch</vt:lpstr>
      <vt:lpstr>Entgelttabellen</vt:lpstr>
      <vt:lpstr>Dropdown</vt:lpstr>
      <vt:lpstr>'Budget Übersicht automatisch'!Druckbereich</vt:lpstr>
      <vt:lpstr>'Dateneingabe Synergy-Projekte'!Druckbereich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Heinze</dc:creator>
  <cp:lastModifiedBy>Werner, Susanne</cp:lastModifiedBy>
  <cp:lastPrinted>2023-03-20T13:32:14Z</cp:lastPrinted>
  <dcterms:created xsi:type="dcterms:W3CDTF">2020-07-10T19:38:39Z</dcterms:created>
  <dcterms:modified xsi:type="dcterms:W3CDTF">2024-03-19T08:41:43Z</dcterms:modified>
</cp:coreProperties>
</file>